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ihatsuj07\Desktop\"/>
    </mc:Choice>
  </mc:AlternateContent>
  <xr:revisionPtr revIDLastSave="0" documentId="13_ncr:1_{8C4D0B01-C488-428B-99E8-1F4AFA16C6E9}" xr6:coauthVersionLast="47" xr6:coauthVersionMax="47" xr10:uidLastSave="{00000000-0000-0000-0000-000000000000}"/>
  <bookViews>
    <workbookView xWindow="-120" yWindow="-120" windowWidth="29040" windowHeight="17640" tabRatio="769" xr2:uid="{BA956292-E585-4820-8CC7-950DFBF27057}"/>
  </bookViews>
  <sheets>
    <sheet name="はじめに" sheetId="7" r:id="rId1"/>
    <sheet name="①母屋水平納まり" sheetId="1" r:id="rId2"/>
    <sheet name="②母屋勾配納まり_寸法線水平" sheetId="4" r:id="rId3"/>
    <sheet name="③母屋勾配納まり_寸法線勾配" sheetId="3" r:id="rId4"/>
  </sheets>
  <definedNames>
    <definedName name="_xlnm.Print_Area" localSheetId="1">①母屋水平納まり!$A$1:$K$60</definedName>
    <definedName name="_xlnm.Print_Area" localSheetId="2">②母屋勾配納まり_寸法線水平!$A$1:$K$60</definedName>
    <definedName name="_xlnm.Print_Area" localSheetId="3">③母屋勾配納まり_寸法線勾配!$A$1:$K$60</definedName>
    <definedName name="_xlnm.Print_Area" localSheetId="0">はじめに!$A$1:$K$60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J23" i="1"/>
  <c r="J22" i="1"/>
  <c r="J21" i="1"/>
  <c r="J24" i="4"/>
  <c r="J23" i="4"/>
  <c r="J22" i="4"/>
  <c r="J21" i="4"/>
  <c r="J22" i="3"/>
  <c r="J23" i="3"/>
  <c r="J24" i="3"/>
  <c r="J21" i="3"/>
  <c r="J28" i="3"/>
  <c r="I29" i="3"/>
  <c r="I34" i="3"/>
  <c r="N41" i="3"/>
  <c r="N40" i="3"/>
  <c r="N39" i="3"/>
  <c r="M39" i="3"/>
  <c r="J13" i="3"/>
  <c r="J33" i="3"/>
  <c r="N4" i="4"/>
  <c r="I34" i="4"/>
  <c r="N41" i="4"/>
  <c r="N40" i="4"/>
  <c r="N39" i="4"/>
  <c r="M39" i="4"/>
  <c r="M39" i="1"/>
  <c r="N39" i="1"/>
  <c r="N40" i="1"/>
  <c r="N41" i="1"/>
  <c r="I34" i="1"/>
  <c r="J33" i="4"/>
  <c r="J33" i="1"/>
  <c r="J28" i="1"/>
  <c r="N4" i="1"/>
  <c r="J28" i="4"/>
  <c r="I38" i="3" l="1"/>
  <c r="M33" i="3" s="1"/>
  <c r="P12" i="4"/>
  <c r="P11" i="4"/>
  <c r="P10" i="4"/>
  <c r="P9" i="4"/>
  <c r="J13" i="4"/>
  <c r="P8" i="4"/>
  <c r="P7" i="4"/>
  <c r="P6" i="4"/>
  <c r="P5" i="4"/>
  <c r="P4" i="4"/>
  <c r="N6" i="4"/>
  <c r="N8" i="4" s="1"/>
  <c r="I29" i="4" s="1"/>
  <c r="I38" i="4" s="1"/>
  <c r="P3" i="4"/>
  <c r="P2" i="4"/>
  <c r="P12" i="3"/>
  <c r="P11" i="3"/>
  <c r="P10" i="3"/>
  <c r="P9" i="3"/>
  <c r="P8" i="3"/>
  <c r="P7" i="3"/>
  <c r="P6" i="3"/>
  <c r="P5" i="3"/>
  <c r="P4" i="3"/>
  <c r="N4" i="3"/>
  <c r="N6" i="3" s="1"/>
  <c r="N8" i="3" s="1"/>
  <c r="P3" i="3"/>
  <c r="P2" i="3"/>
  <c r="N6" i="1"/>
  <c r="P2" i="1"/>
  <c r="P11" i="1"/>
  <c r="P3" i="1"/>
  <c r="P4" i="1"/>
  <c r="P5" i="1"/>
  <c r="P6" i="1"/>
  <c r="P7" i="1"/>
  <c r="P8" i="1"/>
  <c r="P9" i="1"/>
  <c r="P10" i="1"/>
  <c r="P12" i="1"/>
  <c r="J13" i="1"/>
  <c r="N26" i="3" l="1"/>
  <c r="N29" i="3"/>
  <c r="N22" i="4"/>
  <c r="M22" i="4"/>
  <c r="N34" i="3"/>
  <c r="N22" i="3"/>
  <c r="M22" i="3"/>
  <c r="M28" i="3"/>
  <c r="N32" i="3"/>
  <c r="N27" i="3"/>
  <c r="N25" i="3"/>
  <c r="N28" i="3"/>
  <c r="N31" i="3"/>
  <c r="M36" i="3"/>
  <c r="M37" i="3"/>
  <c r="N38" i="3"/>
  <c r="N33" i="3"/>
  <c r="M24" i="3"/>
  <c r="N36" i="3"/>
  <c r="M30" i="3"/>
  <c r="M25" i="3"/>
  <c r="M26" i="3"/>
  <c r="M38" i="3"/>
  <c r="N23" i="3"/>
  <c r="M23" i="3"/>
  <c r="M23" i="4"/>
  <c r="N27" i="4"/>
  <c r="N23" i="4"/>
  <c r="N35" i="3"/>
  <c r="N24" i="3"/>
  <c r="M31" i="3"/>
  <c r="M29" i="3"/>
  <c r="M32" i="3"/>
  <c r="M35" i="3"/>
  <c r="M27" i="3"/>
  <c r="N30" i="3"/>
  <c r="M34" i="3"/>
  <c r="N37" i="3"/>
  <c r="M33" i="4"/>
  <c r="M32" i="4"/>
  <c r="N31" i="4"/>
  <c r="N29" i="4"/>
  <c r="M25" i="4"/>
  <c r="M30" i="4"/>
  <c r="N25" i="4"/>
  <c r="N26" i="4"/>
  <c r="N33" i="4"/>
  <c r="M27" i="4"/>
  <c r="M26" i="4"/>
  <c r="M37" i="4"/>
  <c r="N24" i="4"/>
  <c r="N28" i="4"/>
  <c r="M29" i="4"/>
  <c r="M24" i="4"/>
  <c r="N38" i="4"/>
  <c r="M28" i="4"/>
  <c r="M38" i="4"/>
  <c r="N37" i="4"/>
  <c r="N35" i="4"/>
  <c r="N36" i="4"/>
  <c r="M36" i="4"/>
  <c r="M31" i="4"/>
  <c r="M35" i="4"/>
  <c r="N34" i="4"/>
  <c r="N32" i="4"/>
  <c r="M34" i="4"/>
  <c r="N30" i="4"/>
  <c r="N8" i="1"/>
  <c r="I29" i="1" s="1"/>
  <c r="I38" i="1" s="1"/>
  <c r="N22" i="1" l="1"/>
  <c r="M22" i="1"/>
  <c r="G41" i="3"/>
  <c r="G41" i="4"/>
  <c r="N28" i="1"/>
  <c r="N23" i="1"/>
  <c r="M23" i="1"/>
  <c r="M34" i="1"/>
  <c r="N36" i="1"/>
  <c r="N32" i="1"/>
  <c r="N29" i="1"/>
  <c r="N25" i="1"/>
  <c r="N33" i="1"/>
  <c r="N34" i="1"/>
  <c r="M38" i="1"/>
  <c r="M35" i="1"/>
  <c r="M31" i="1"/>
  <c r="M27" i="1"/>
  <c r="M32" i="1"/>
  <c r="M25" i="1"/>
  <c r="N38" i="1"/>
  <c r="N35" i="1"/>
  <c r="N31" i="1"/>
  <c r="N27" i="1"/>
  <c r="M37" i="1"/>
  <c r="M33" i="1"/>
  <c r="M30" i="1"/>
  <c r="M24" i="1"/>
  <c r="M28" i="1"/>
  <c r="N37" i="1"/>
  <c r="N30" i="1"/>
  <c r="N24" i="1"/>
  <c r="M36" i="1"/>
  <c r="M29" i="1"/>
  <c r="M26" i="1"/>
  <c r="N26" i="1"/>
  <c r="G41" i="1" l="1"/>
</calcChain>
</file>

<file path=xl/sharedStrings.xml><?xml version="1.0" encoding="utf-8"?>
<sst xmlns="http://schemas.openxmlformats.org/spreadsheetml/2006/main" count="203" uniqueCount="70">
  <si>
    <t>勾配</t>
    <rPh sb="0" eb="2">
      <t>コウバイ</t>
    </rPh>
    <phoneticPr fontId="1"/>
  </si>
  <si>
    <t>COS</t>
    <phoneticPr fontId="1"/>
  </si>
  <si>
    <t>↓</t>
    <phoneticPr fontId="1"/>
  </si>
  <si>
    <t>水平</t>
    <rPh sb="0" eb="2">
      <t>スイヘイ</t>
    </rPh>
    <phoneticPr fontId="1"/>
  </si>
  <si>
    <t>1寸</t>
    <rPh sb="1" eb="2">
      <t>スン</t>
    </rPh>
    <phoneticPr fontId="1"/>
  </si>
  <si>
    <t>2寸</t>
    <rPh sb="1" eb="2">
      <t>スン</t>
    </rPh>
    <phoneticPr fontId="1"/>
  </si>
  <si>
    <t>3寸</t>
    <rPh sb="1" eb="2">
      <t>スン</t>
    </rPh>
    <phoneticPr fontId="1"/>
  </si>
  <si>
    <t>4寸</t>
    <rPh sb="1" eb="2">
      <t>スン</t>
    </rPh>
    <phoneticPr fontId="1"/>
  </si>
  <si>
    <t>5寸</t>
    <rPh sb="1" eb="2">
      <t>スン</t>
    </rPh>
    <phoneticPr fontId="1"/>
  </si>
  <si>
    <t>6寸</t>
    <rPh sb="1" eb="2">
      <t>スン</t>
    </rPh>
    <phoneticPr fontId="1"/>
  </si>
  <si>
    <t>7寸</t>
    <rPh sb="1" eb="2">
      <t>スン</t>
    </rPh>
    <phoneticPr fontId="1"/>
  </si>
  <si>
    <t>8寸</t>
    <rPh sb="1" eb="2">
      <t>スン</t>
    </rPh>
    <phoneticPr fontId="1"/>
  </si>
  <si>
    <t>9寸</t>
    <rPh sb="1" eb="2">
      <t>スン</t>
    </rPh>
    <phoneticPr fontId="1"/>
  </si>
  <si>
    <t>10寸</t>
    <rPh sb="2" eb="3">
      <t>スン</t>
    </rPh>
    <phoneticPr fontId="1"/>
  </si>
  <si>
    <t>内入力</t>
    <rPh sb="0" eb="1">
      <t>ナイ</t>
    </rPh>
    <rPh sb="1" eb="3">
      <t>ニュウリョク</t>
    </rPh>
    <phoneticPr fontId="1"/>
  </si>
  <si>
    <t>θ（rad.）=</t>
    <phoneticPr fontId="1"/>
  </si>
  <si>
    <t>θ（角度）=</t>
    <rPh sb="2" eb="4">
      <t>カクド</t>
    </rPh>
    <phoneticPr fontId="1"/>
  </si>
  <si>
    <t>cos=</t>
    <phoneticPr fontId="1"/>
  </si>
  <si>
    <t>ボルト孔間寸法　A =</t>
    <rPh sb="4" eb="5">
      <t>カン</t>
    </rPh>
    <phoneticPr fontId="1"/>
  </si>
  <si>
    <t>ボルト孔間寸法　B =</t>
    <rPh sb="4" eb="5">
      <t>カン</t>
    </rPh>
    <phoneticPr fontId="1"/>
  </si>
  <si>
    <t>　勾配用オメガメタルブレースの有効範囲</t>
    <rPh sb="1" eb="3">
      <t>コウバイ</t>
    </rPh>
    <rPh sb="3" eb="4">
      <t>ヨウ</t>
    </rPh>
    <rPh sb="15" eb="17">
      <t>ユウコウ</t>
    </rPh>
    <rPh sb="17" eb="19">
      <t>ハンイ</t>
    </rPh>
    <phoneticPr fontId="1"/>
  </si>
  <si>
    <t>　横架材間芯-芯寸法 ： 900～3000㎜</t>
    <rPh sb="1" eb="4">
      <t>オウカザイ</t>
    </rPh>
    <rPh sb="4" eb="5">
      <t>カン</t>
    </rPh>
    <rPh sb="5" eb="6">
      <t>シン</t>
    </rPh>
    <rPh sb="7" eb="8">
      <t>シン</t>
    </rPh>
    <rPh sb="8" eb="10">
      <t>スンポウ</t>
    </rPh>
    <phoneticPr fontId="1"/>
  </si>
  <si>
    <t>　構面の形状比　1：1～1：2</t>
    <rPh sb="1" eb="3">
      <t>コウメン</t>
    </rPh>
    <rPh sb="4" eb="6">
      <t>ケイジョウ</t>
    </rPh>
    <rPh sb="6" eb="7">
      <t>ヒ</t>
    </rPh>
    <phoneticPr fontId="1"/>
  </si>
  <si>
    <t>適用ブレースセット</t>
    <rPh sb="0" eb="2">
      <t>テキヨウ</t>
    </rPh>
    <phoneticPr fontId="1"/>
  </si>
  <si>
    <t>単位（㎜）</t>
  </si>
  <si>
    <t>単位（㎜）</t>
    <rPh sb="0" eb="2">
      <t>タンイ</t>
    </rPh>
    <phoneticPr fontId="1"/>
  </si>
  <si>
    <t>単位（寸）</t>
    <rPh sb="0" eb="2">
      <t>タンイ</t>
    </rPh>
    <rPh sb="3" eb="4">
      <t>スン</t>
    </rPh>
    <phoneticPr fontId="1"/>
  </si>
  <si>
    <t>ボルト孔間寸法　C =</t>
    <rPh sb="3" eb="4">
      <t>アナ</t>
    </rPh>
    <rPh sb="4" eb="5">
      <t>カン</t>
    </rPh>
    <rPh sb="5" eb="7">
      <t>スンポウ</t>
    </rPh>
    <phoneticPr fontId="1"/>
  </si>
  <si>
    <t>◎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</si>
  <si>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</si>
  <si>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</si>
  <si>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</si>
  <si>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</si>
  <si>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</si>
  <si>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</si>
  <si>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</si>
  <si>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</si>
  <si>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</si>
  <si>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</si>
  <si>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</si>
  <si>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</si>
  <si>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</si>
  <si>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X</t>
    <phoneticPr fontId="1"/>
  </si>
  <si>
    <t>N</t>
    <phoneticPr fontId="1"/>
  </si>
  <si>
    <t>Z</t>
    <phoneticPr fontId="1"/>
  </si>
  <si>
    <t>Y</t>
    <phoneticPr fontId="1"/>
  </si>
  <si>
    <t>単位（㎜）</t>
    <phoneticPr fontId="1"/>
  </si>
  <si>
    <t>【長辺】　横架材間芯-芯寸法</t>
    <rPh sb="1" eb="3">
      <t>チョウヘン</t>
    </rPh>
    <rPh sb="5" eb="8">
      <t>オウカザイ</t>
    </rPh>
    <rPh sb="8" eb="9">
      <t>カン</t>
    </rPh>
    <rPh sb="9" eb="10">
      <t>シン</t>
    </rPh>
    <rPh sb="11" eb="12">
      <t>シン</t>
    </rPh>
    <rPh sb="12" eb="14">
      <t>スンポウ</t>
    </rPh>
    <phoneticPr fontId="1"/>
  </si>
  <si>
    <t>形状比　1：1～1：2　⇒</t>
    <rPh sb="0" eb="2">
      <t>ケイジョウ</t>
    </rPh>
    <rPh sb="2" eb="3">
      <t>ヒ</t>
    </rPh>
    <phoneticPr fontId="1"/>
  </si>
  <si>
    <t>①屋根・床構面の形状比の確認をします</t>
    <rPh sb="1" eb="3">
      <t>ヤネ</t>
    </rPh>
    <rPh sb="4" eb="5">
      <t>ユカ</t>
    </rPh>
    <rPh sb="5" eb="7">
      <t>コウメン</t>
    </rPh>
    <rPh sb="8" eb="10">
      <t>ケイジョウ</t>
    </rPh>
    <rPh sb="10" eb="11">
      <t>ヒ</t>
    </rPh>
    <rPh sb="12" eb="14">
      <t>カクニン</t>
    </rPh>
    <phoneticPr fontId="1"/>
  </si>
  <si>
    <t>登り梁間芯-芯寸法 B' =</t>
    <rPh sb="0" eb="1">
      <t>ノボ</t>
    </rPh>
    <rPh sb="2" eb="3">
      <t>ハリ</t>
    </rPh>
    <rPh sb="3" eb="4">
      <t>カン</t>
    </rPh>
    <rPh sb="4" eb="5">
      <t>シン</t>
    </rPh>
    <rPh sb="6" eb="7">
      <t>シン</t>
    </rPh>
    <rPh sb="7" eb="9">
      <t>スンポウ</t>
    </rPh>
    <phoneticPr fontId="1"/>
  </si>
  <si>
    <t>【短辺】　横架材間芯-芯寸法</t>
    <rPh sb="1" eb="3">
      <t>タンペン</t>
    </rPh>
    <rPh sb="5" eb="8">
      <t>オウカザイ</t>
    </rPh>
    <rPh sb="8" eb="9">
      <t>カン</t>
    </rPh>
    <rPh sb="9" eb="10">
      <t>シン</t>
    </rPh>
    <rPh sb="11" eb="12">
      <t>シン</t>
    </rPh>
    <rPh sb="12" eb="14">
      <t>スンポウ</t>
    </rPh>
    <phoneticPr fontId="1"/>
  </si>
  <si>
    <t>⑤登り梁間芯-芯寸法を入力してください</t>
    <rPh sb="1" eb="2">
      <t>ノボ</t>
    </rPh>
    <rPh sb="3" eb="4">
      <t>ハリ</t>
    </rPh>
    <rPh sb="4" eb="5">
      <t>カン</t>
    </rPh>
    <rPh sb="8" eb="10">
      <t>スンポウ</t>
    </rPh>
    <rPh sb="11" eb="13">
      <t>ニュウリョク</t>
    </rPh>
    <phoneticPr fontId="1"/>
  </si>
  <si>
    <t>④【金物取付側】母屋間芯-芯寸法を入力してください</t>
    <rPh sb="2" eb="8">
      <t>カナモノトリツケガワ」</t>
    </rPh>
    <rPh sb="8" eb="10">
      <t>モヤ</t>
    </rPh>
    <phoneticPr fontId="1"/>
  </si>
  <si>
    <t>母屋間芯-芯寸法 A' =</t>
    <rPh sb="0" eb="2">
      <t>モヤ</t>
    </rPh>
    <rPh sb="2" eb="3">
      <t>カン</t>
    </rPh>
    <rPh sb="3" eb="4">
      <t>シン</t>
    </rPh>
    <rPh sb="5" eb="6">
      <t>シン</t>
    </rPh>
    <rPh sb="6" eb="8">
      <t>スンポウ</t>
    </rPh>
    <phoneticPr fontId="1"/>
  </si>
  <si>
    <t>④【金物取付側】母屋間芯-芯寸法(通り芯間)を入力してください</t>
    <rPh sb="2" eb="8">
      <t>カナモノトリツケガワ」</t>
    </rPh>
    <rPh sb="8" eb="10">
      <t>モヤ</t>
    </rPh>
    <rPh sb="10" eb="11">
      <t>カン</t>
    </rPh>
    <rPh sb="11" eb="12">
      <t>シン</t>
    </rPh>
    <rPh sb="13" eb="14">
      <t>シン</t>
    </rPh>
    <rPh sb="17" eb="18">
      <t>トオ</t>
    </rPh>
    <rPh sb="19" eb="20">
      <t>シン</t>
    </rPh>
    <rPh sb="20" eb="21">
      <t>カン</t>
    </rPh>
    <phoneticPr fontId="1"/>
  </si>
  <si>
    <t>⑥ブレースボルト孔間寸法Cが算出されます</t>
    <rPh sb="8" eb="9">
      <t>アナ</t>
    </rPh>
    <rPh sb="9" eb="10">
      <t>カン</t>
    </rPh>
    <rPh sb="10" eb="12">
      <t>スンポウ</t>
    </rPh>
    <rPh sb="14" eb="16">
      <t>サンシュツ</t>
    </rPh>
    <phoneticPr fontId="1"/>
  </si>
  <si>
    <t>横架材間芯-芯寸法 A' =</t>
    <rPh sb="0" eb="3">
      <t>オウカザイ</t>
    </rPh>
    <rPh sb="3" eb="4">
      <t>カン</t>
    </rPh>
    <rPh sb="4" eb="5">
      <t>シン</t>
    </rPh>
    <rPh sb="6" eb="7">
      <t>シン</t>
    </rPh>
    <rPh sb="7" eb="9">
      <t>スンポウ</t>
    </rPh>
    <phoneticPr fontId="1"/>
  </si>
  <si>
    <t>Ver.1.0</t>
    <phoneticPr fontId="1"/>
  </si>
  <si>
    <t>693-923</t>
    <phoneticPr fontId="1"/>
  </si>
  <si>
    <t>横架材間芯-芯寸法 B' =</t>
    <rPh sb="0" eb="3">
      <t>オウカザイ</t>
    </rPh>
    <rPh sb="3" eb="4">
      <t>カン</t>
    </rPh>
    <rPh sb="4" eb="5">
      <t>シン</t>
    </rPh>
    <rPh sb="6" eb="7">
      <t>シン</t>
    </rPh>
    <rPh sb="7" eb="9">
      <t>スンポウ</t>
    </rPh>
    <phoneticPr fontId="1"/>
  </si>
  <si>
    <t>(a) 材料幅</t>
    <rPh sb="4" eb="6">
      <t>ザイリョウ</t>
    </rPh>
    <rPh sb="6" eb="7">
      <t>ハバ</t>
    </rPh>
    <phoneticPr fontId="1"/>
  </si>
  <si>
    <t>(b) 材料幅</t>
    <rPh sb="4" eb="6">
      <t>ザイリョウ</t>
    </rPh>
    <rPh sb="6" eb="7">
      <t>ハバ</t>
    </rPh>
    <phoneticPr fontId="1"/>
  </si>
  <si>
    <t>(c) 材料幅</t>
    <rPh sb="4" eb="6">
      <t>ザイリョウ</t>
    </rPh>
    <rPh sb="6" eb="7">
      <t>ハバ</t>
    </rPh>
    <phoneticPr fontId="1"/>
  </si>
  <si>
    <t>(d) 材料幅</t>
    <rPh sb="4" eb="6">
      <t>ザイリョウ</t>
    </rPh>
    <rPh sb="6" eb="7">
      <t>ハバ</t>
    </rPh>
    <phoneticPr fontId="1"/>
  </si>
  <si>
    <t>③構面の各軸組の材料幅を入力してください</t>
    <rPh sb="1" eb="3">
      <t>コウメン</t>
    </rPh>
    <rPh sb="4" eb="5">
      <t>カク</t>
    </rPh>
    <rPh sb="8" eb="10">
      <t>ザイリョウ</t>
    </rPh>
    <rPh sb="10" eb="11">
      <t>ハバ</t>
    </rPh>
    <rPh sb="12" eb="14">
      <t>ニュウリョク</t>
    </rPh>
    <phoneticPr fontId="1"/>
  </si>
  <si>
    <r>
      <t>②構面の勾配を入力してください</t>
    </r>
    <r>
      <rPr>
        <b/>
        <sz val="11"/>
        <color theme="1"/>
        <rFont val="ＭＳ Ｐゴシック"/>
        <family val="3"/>
        <charset val="128"/>
      </rPr>
      <t>（適用範囲は0～10寸勾配）</t>
    </r>
    <rPh sb="1" eb="3">
      <t>コウメン</t>
    </rPh>
    <rPh sb="4" eb="6">
      <t>コウバイ</t>
    </rPh>
    <rPh sb="7" eb="9">
      <t>ニュウリョク</t>
    </rPh>
    <rPh sb="16" eb="18">
      <t>テキヨウ</t>
    </rPh>
    <rPh sb="18" eb="20">
      <t>ハンイ</t>
    </rPh>
    <rPh sb="25" eb="26">
      <t>スン</t>
    </rPh>
    <rPh sb="26" eb="28">
      <t>コウバイ</t>
    </rPh>
    <phoneticPr fontId="1"/>
  </si>
  <si>
    <t>④【金物取付側】横架材間芯-芯寸法を入力してください</t>
    <rPh sb="2" eb="8">
      <t>カナモノトリツケガワ」</t>
    </rPh>
    <rPh sb="8" eb="11">
      <t>オウカザイ</t>
    </rPh>
    <phoneticPr fontId="1"/>
  </si>
  <si>
    <t>⑤横架材芯-芯寸法を入力してください</t>
    <rPh sb="1" eb="4">
      <t>オウカザイ</t>
    </rPh>
    <phoneticPr fontId="1"/>
  </si>
  <si>
    <t>　母屋の納まりや寸法表記により使用するシートをタブから選択します。</t>
    <rPh sb="1" eb="3">
      <t>モヤ</t>
    </rPh>
    <rPh sb="4" eb="5">
      <t>オサ</t>
    </rPh>
    <rPh sb="8" eb="10">
      <t>スンポウ</t>
    </rPh>
    <rPh sb="10" eb="12">
      <t>ヒョウキ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</si>
</sst>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3" formatCode="0.0"/>
  </numFmts>
  <fonts count="3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sz val="11"/>
      <color rgb="FFFF0000"/>
      <name val="ＭＳ Ｐゴシック"/>
      <family val="3"/>
      <charset val="128"/>
    </font>
    <font>
      <sz val="11"/>
      <color rgb="FF0070C0"/>
      <name val="ＭＳ Ｐゴシック"/>
      <family val="2"/>
      <charset val="128"/>
    </font>
    <font>
      <sz val="11"/>
      <color rgb="FF00B050"/>
      <name val="ＭＳ Ｐゴシック"/>
      <family val="2"/>
      <charset val="128"/>
    </font>
    <font>
      <sz val="10"/>
      <color rgb="FFFF0000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0"/>
      <color rgb="FFFF0000"/>
      <name val="ＭＳ Ｐゴシック"/>
      <family val="3"/>
      <charset val="128"/>
    </font>
    <font>
      <sz val="10"/>
      <color rgb="FF0070C0"/>
      <name val="ＭＳ Ｐゴシック"/>
      <family val="2"/>
      <charset val="128"/>
    </font>
    <font>
      <sz val="10"/>
      <color rgb="FF0070C0"/>
      <name val="ＭＳ Ｐゴシック"/>
      <family val="3"/>
      <charset val="128"/>
    </font>
    <font>
      <sz val="10"/>
      <color rgb="FF00B050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9"/>
      <color rgb="FFFF0000"/>
      <name val="ＭＳ Ｐゴシック"/>
      <family val="2"/>
      <charset val="128"/>
    </font>
    <font>
      <sz val="9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theme="8" tint="-0.499984740745262"/>
      <name val="ＭＳ Ｐゴシック"/>
      <family val="3"/>
      <charset val="128"/>
    </font>
    <font>
      <b/>
      <sz val="11"/>
      <color theme="5" tint="-0.249977111117893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sz val="11"/>
      <name val="ＭＳ Ｐゴシック"/>
      <family val="2"/>
      <charset val="128"/>
    </font>
    <font>
      <b/>
      <u/>
      <sz val="11"/>
      <color rgb="FFFF0000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b/>
      <u/>
      <sz val="11"/>
      <color rgb="FF0070C0"/>
      <name val="ＭＳ Ｐゴシック"/>
      <family val="3"/>
      <charset val="128"/>
    </font>
    <font>
      <b/>
      <u/>
      <sz val="11"/>
      <color rgb="FF00B050"/>
      <name val="ＭＳ Ｐゴシック"/>
      <family val="3"/>
      <charset val="128"/>
    </font>
    <font>
      <sz val="9.5"/>
      <color rgb="FFFF0000"/>
      <name val="ＭＳ Ｐゴシック"/>
      <family val="2"/>
      <charset val="128"/>
    </font>
    <font>
      <sz val="9.5"/>
      <color rgb="FFFF0000"/>
      <name val="ＭＳ Ｐゴシック"/>
      <family val="3"/>
      <charset val="128"/>
    </font>
    <font>
      <sz val="9.5"/>
      <color rgb="FF00B050"/>
      <name val="ＭＳ Ｐゴシック"/>
      <family val="2"/>
      <charset val="128"/>
    </font>
    <font>
      <sz val="9.5"/>
      <color rgb="FF00B050"/>
      <name val="ＭＳ Ｐゴシック"/>
      <family val="3"/>
      <charset val="128"/>
    </font>
    <font>
      <sz val="9.5"/>
      <color theme="1"/>
      <name val="ＭＳ Ｐゴシック"/>
      <family val="2"/>
      <charset val="128"/>
    </font>
    <font>
      <sz val="9.5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7030A0"/>
      <name val="ＭＳ Ｐゴシック"/>
      <family val="3"/>
      <charset val="128"/>
    </font>
    <font>
      <b/>
      <sz val="13"/>
      <color rgb="FFFF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6" fillId="0" borderId="0">
      <alignment vertical="center"/>
    </xf>
  </cellStyleXfs>
  <cellXfs count="93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4" borderId="0" xfId="0" applyFill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0" fillId="3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0" fillId="0" borderId="0" xfId="0" applyAlignment="1">
      <alignment horizontal="left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right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0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3" borderId="11" xfId="0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32" fillId="0" borderId="0" xfId="0" applyFont="1">
      <alignment vertical="center"/>
    </xf>
    <xf numFmtId="0" fontId="0" fillId="0" borderId="0" xfId="0" applyAlignment="1">
      <alignment horizontal="right" vertical="center"/>
    </xf>
    <xf numFmtId="0" fontId="35" fillId="0" borderId="0" xfId="0" applyFont="1">
      <alignment vertical="center"/>
    </xf>
    <xf numFmtId="0" fontId="2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31" fillId="5" borderId="30" xfId="0" applyFont="1" applyFill="1" applyBorder="1" applyAlignment="1">
      <alignment horizontal="center" vertical="center"/>
    </xf>
    <xf numFmtId="0" fontId="31" fillId="5" borderId="29" xfId="0" applyFont="1" applyFill="1" applyBorder="1" applyAlignment="1">
      <alignment horizontal="center" vertical="center"/>
    </xf>
    <xf numFmtId="0" fontId="31" fillId="5" borderId="31" xfId="0" applyFont="1" applyFill="1" applyBorder="1" applyAlignment="1">
      <alignment horizontal="center" vertical="center"/>
    </xf>
    <xf numFmtId="0" fontId="31" fillId="5" borderId="10" xfId="0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horizontal="center" vertical="center"/>
    </xf>
    <xf numFmtId="0" fontId="31" fillId="5" borderId="18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83" fontId="16" fillId="5" borderId="22" xfId="0" applyNumberFormat="1" applyFont="1" applyFill="1" applyBorder="1" applyAlignment="1">
      <alignment horizontal="center" vertical="center"/>
    </xf>
    <xf numFmtId="183" fontId="16" fillId="5" borderId="13" xfId="0" applyNumberFormat="1" applyFont="1" applyFill="1" applyBorder="1" applyAlignment="1">
      <alignment horizontal="center" vertical="center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183" fontId="0" fillId="5" borderId="21" xfId="0" applyNumberFormat="1" applyFill="1" applyBorder="1" applyAlignment="1">
      <alignment horizontal="center" vertical="center"/>
    </xf>
    <xf numFmtId="183" fontId="0" fillId="5" borderId="18" xfId="0" applyNumberFormat="1" applyFill="1" applyBorder="1" applyAlignment="1">
      <alignment horizontal="center" vertical="center"/>
    </xf>
    <xf numFmtId="0" fontId="0" fillId="2" borderId="24" xfId="0" applyFill="1" applyBorder="1" applyAlignment="1" applyProtection="1">
      <alignment horizontal="center" vertical="center"/>
      <protection locked="0"/>
    </xf>
    <xf numFmtId="183" fontId="0" fillId="5" borderId="19" xfId="0" applyNumberFormat="1" applyFill="1" applyBorder="1" applyAlignment="1">
      <alignment horizontal="center" vertical="center"/>
    </xf>
    <xf numFmtId="183" fontId="0" fillId="5" borderId="20" xfId="0" applyNumberFormat="1" applyFill="1" applyBorder="1" applyAlignment="1">
      <alignment horizontal="center" vertical="center"/>
    </xf>
  </cellXfs>
  <cellStyles count="2">
    <cellStyle name="標準" xfId="0" builtinId="0"/>
    <cellStyle name="標準 2" xfId="1" xr:uid="{7ED970B2-E784-4006-9827-31B4043199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1.emf"/><Relationship Id="rId1" Type="http://schemas.openxmlformats.org/officeDocument/2006/relationships/image" Target="../media/image4.emf"/><Relationship Id="rId6" Type="http://schemas.openxmlformats.org/officeDocument/2006/relationships/image" Target="../media/image8.emf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0.emf"/><Relationship Id="rId1" Type="http://schemas.openxmlformats.org/officeDocument/2006/relationships/image" Target="../media/image9.emf"/><Relationship Id="rId6" Type="http://schemas.openxmlformats.org/officeDocument/2006/relationships/image" Target="../media/image13.emf"/><Relationship Id="rId5" Type="http://schemas.openxmlformats.org/officeDocument/2006/relationships/image" Target="../media/image12.jpeg"/><Relationship Id="rId4" Type="http://schemas.openxmlformats.org/officeDocument/2006/relationships/image" Target="../media/image1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14.emf"/><Relationship Id="rId1" Type="http://schemas.openxmlformats.org/officeDocument/2006/relationships/image" Target="../media/image9.emf"/><Relationship Id="rId6" Type="http://schemas.openxmlformats.org/officeDocument/2006/relationships/image" Target="../media/image15.emf"/><Relationship Id="rId5" Type="http://schemas.openxmlformats.org/officeDocument/2006/relationships/image" Target="../media/image12.jpeg"/><Relationship Id="rId4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518010</xdr:colOff>
      <xdr:row>41</xdr:row>
      <xdr:rowOff>81812</xdr:rowOff>
    </xdr:from>
    <xdr:to>
      <xdr:col>0</xdr:col>
      <xdr:colOff>518010</xdr:colOff>
      <xdr:row>55</xdr:row>
      <xdr:rowOff>69814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5B5FBF88-DE78-4EF2-885E-E97B68C4D2F1}"/>
            </a:ext>
          </a:extLst>
        </xdr:cNvPr>
        <xdr:cNvCxnSpPr>
          <a:cxnSpLocks/>
          <a:stCxn id="44" idx="2"/>
          <a:endCxn id="48" idx="0"/>
        </xdr:cNvCxnSpPr>
      </xdr:nvCxnSpPr>
      <xdr:spPr>
        <a:xfrm>
          <a:off x="518010" y="7182267"/>
          <a:ext cx="0" cy="2412547"/>
        </a:xfrm>
        <a:prstGeom prst="line">
          <a:avLst/>
        </a:prstGeom>
        <a:ln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514498</xdr:colOff>
      <xdr:row>22</xdr:row>
      <xdr:rowOff>55664</xdr:rowOff>
    </xdr:from>
    <xdr:to>
      <xdr:col>0</xdr:col>
      <xdr:colOff>514498</xdr:colOff>
      <xdr:row>36</xdr:row>
      <xdr:rowOff>43119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E3F1C6A8-5C72-45EF-B962-4FC1DE77A183}"/>
            </a:ext>
          </a:extLst>
        </xdr:cNvPr>
        <xdr:cNvCxnSpPr>
          <a:stCxn id="43" idx="2"/>
        </xdr:cNvCxnSpPr>
      </xdr:nvCxnSpPr>
      <xdr:spPr>
        <a:xfrm>
          <a:off x="514498" y="3865664"/>
          <a:ext cx="0" cy="2412000"/>
        </a:xfrm>
        <a:prstGeom prst="line">
          <a:avLst/>
        </a:prstGeom>
        <a:ln w="6350">
          <a:prstDash val="sys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680265</xdr:colOff>
      <xdr:row>22</xdr:row>
      <xdr:rowOff>76623</xdr:rowOff>
    </xdr:from>
    <xdr:to>
      <xdr:col>9</xdr:col>
      <xdr:colOff>286692</xdr:colOff>
      <xdr:row>35</xdr:row>
      <xdr:rowOff>19496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C4B3DA8C-1BA4-452A-87A1-17C521283334}"/>
            </a:ext>
          </a:extLst>
        </xdr:cNvPr>
        <xdr:cNvCxnSpPr>
          <a:stCxn id="8" idx="2"/>
          <a:endCxn id="18" idx="0"/>
        </xdr:cNvCxnSpPr>
      </xdr:nvCxnSpPr>
      <xdr:spPr>
        <a:xfrm>
          <a:off x="5501380" y="3784046"/>
          <a:ext cx="983889" cy="2133623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286692</xdr:colOff>
      <xdr:row>42</xdr:row>
      <xdr:rowOff>94165</xdr:rowOff>
    </xdr:from>
    <xdr:to>
      <xdr:col>9</xdr:col>
      <xdr:colOff>286692</xdr:colOff>
      <xdr:row>55</xdr:row>
      <xdr:rowOff>7616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C5909CEA-3103-41B1-8651-7A4B0CE3A390}"/>
            </a:ext>
          </a:extLst>
        </xdr:cNvPr>
        <xdr:cNvCxnSpPr>
          <a:stCxn id="18" idx="2"/>
          <a:endCxn id="30" idx="0"/>
        </xdr:cNvCxnSpPr>
      </xdr:nvCxnSpPr>
      <xdr:spPr>
        <a:xfrm>
          <a:off x="6485269" y="7171973"/>
          <a:ext cx="0" cy="210420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472426</xdr:colOff>
      <xdr:row>15</xdr:row>
      <xdr:rowOff>3172</xdr:rowOff>
    </xdr:from>
    <xdr:to>
      <xdr:col>4</xdr:col>
      <xdr:colOff>208676</xdr:colOff>
      <xdr:row>22</xdr:row>
      <xdr:rowOff>77838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BA9130C0-8654-4366-836B-61B9A46C69A6}"/>
            </a:ext>
          </a:extLst>
        </xdr:cNvPr>
        <xdr:cNvGrpSpPr/>
      </xdr:nvGrpSpPr>
      <xdr:grpSpPr>
        <a:xfrm>
          <a:off x="1162989" y="2503485"/>
          <a:ext cx="1807937" cy="1241478"/>
          <a:chOff x="2773455" y="1395131"/>
          <a:chExt cx="1775193" cy="1256470"/>
        </a:xfrm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EB3E5910-7373-823E-1047-E78BE2295DB3}"/>
              </a:ext>
            </a:extLst>
          </xdr:cNvPr>
          <xdr:cNvSpPr txBox="1"/>
        </xdr:nvSpPr>
        <xdr:spPr>
          <a:xfrm>
            <a:off x="2773455" y="1395131"/>
            <a:ext cx="1775193" cy="125647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母屋が水平納まり</a:t>
            </a:r>
            <a:endPara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endParaRPr kumimoji="1" lang="ja-JP" altLang="en-US" sz="1100"/>
          </a:p>
        </xdr:txBody>
      </xdr:sp>
      <xdr:pic>
        <xdr:nvPicPr>
          <xdr:cNvPr id="6" name="図 5">
            <a:extLst>
              <a:ext uri="{FF2B5EF4-FFF2-40B4-BE49-F238E27FC236}">
                <a16:creationId xmlns:a16="http://schemas.microsoft.com/office/drawing/2014/main" id="{EBAB8746-4001-8B41-251A-B31BEDD415CA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448" t="7114" r="50901" b="65099"/>
          <a:stretch/>
        </xdr:blipFill>
        <xdr:spPr bwMode="auto">
          <a:xfrm rot="5400000">
            <a:off x="3226287" y="1598113"/>
            <a:ext cx="870683" cy="1158946"/>
          </a:xfrm>
          <a:prstGeom prst="rect">
            <a:avLst/>
          </a:prstGeom>
          <a:solidFill>
            <a:schemeClr val="bg1"/>
          </a:solidFill>
          <a:ln>
            <a:noFill/>
          </a:ln>
        </xdr:spPr>
      </xdr:pic>
    </xdr:grpSp>
    <xdr:clientData/>
  </xdr:twoCellAnchor>
  <xdr:twoCellAnchor>
    <xdr:from>
      <xdr:col>6</xdr:col>
      <xdr:colOff>466120</xdr:colOff>
      <xdr:row>15</xdr:row>
      <xdr:rowOff>1957</xdr:rowOff>
    </xdr:from>
    <xdr:to>
      <xdr:col>9</xdr:col>
      <xdr:colOff>205677</xdr:colOff>
      <xdr:row>22</xdr:row>
      <xdr:rowOff>76623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23CC1AD6-BC93-4E02-999F-426A0086901E}"/>
            </a:ext>
          </a:extLst>
        </xdr:cNvPr>
        <xdr:cNvGrpSpPr/>
      </xdr:nvGrpSpPr>
      <xdr:grpSpPr>
        <a:xfrm>
          <a:off x="4609495" y="2502270"/>
          <a:ext cx="1811245" cy="1241478"/>
          <a:chOff x="2377835" y="1393892"/>
          <a:chExt cx="1786868" cy="1302108"/>
        </a:xfrm>
      </xdr:grpSpPr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3326EB40-5BBD-F7EA-B761-5740008937FA}"/>
              </a:ext>
            </a:extLst>
          </xdr:cNvPr>
          <xdr:cNvSpPr txBox="1"/>
        </xdr:nvSpPr>
        <xdr:spPr>
          <a:xfrm>
            <a:off x="2377835" y="1393892"/>
            <a:ext cx="1786868" cy="130210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母屋が勾配納まり</a:t>
            </a:r>
            <a:endPara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  <xdr:pic>
        <xdr:nvPicPr>
          <xdr:cNvPr id="9" name="図 8">
            <a:extLst>
              <a:ext uri="{FF2B5EF4-FFF2-40B4-BE49-F238E27FC236}">
                <a16:creationId xmlns:a16="http://schemas.microsoft.com/office/drawing/2014/main" id="{51B746A3-21DC-6071-8926-9FDA8108680A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077" t="7046" r="49113" b="63622"/>
          <a:stretch/>
        </xdr:blipFill>
        <xdr:spPr bwMode="auto">
          <a:xfrm rot="5400000">
            <a:off x="2834485" y="1575080"/>
            <a:ext cx="893186" cy="1173186"/>
          </a:xfrm>
          <a:prstGeom prst="rect">
            <a:avLst/>
          </a:prstGeom>
          <a:solidFill>
            <a:schemeClr val="bg1"/>
          </a:solidFill>
          <a:ln>
            <a:noFill/>
          </a:ln>
        </xdr:spPr>
      </xdr:pic>
    </xdr:grpSp>
    <xdr:clientData/>
  </xdr:twoCellAnchor>
  <xdr:twoCellAnchor>
    <xdr:from>
      <xdr:col>4</xdr:col>
      <xdr:colOff>486005</xdr:colOff>
      <xdr:row>35</xdr:row>
      <xdr:rowOff>21645</xdr:rowOff>
    </xdr:from>
    <xdr:to>
      <xdr:col>7</xdr:col>
      <xdr:colOff>226115</xdr:colOff>
      <xdr:row>42</xdr:row>
      <xdr:rowOff>96314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D93CB055-C431-42F7-8727-BDDFF1FBE08B}"/>
            </a:ext>
          </a:extLst>
        </xdr:cNvPr>
        <xdr:cNvGrpSpPr/>
      </xdr:nvGrpSpPr>
      <xdr:grpSpPr>
        <a:xfrm>
          <a:off x="3248255" y="5855708"/>
          <a:ext cx="1811798" cy="1241481"/>
          <a:chOff x="4295405" y="3145490"/>
          <a:chExt cx="1773105" cy="1298164"/>
        </a:xfrm>
      </xdr:grpSpPr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D493B744-CC51-30DB-64CF-83884A82640D}"/>
              </a:ext>
            </a:extLst>
          </xdr:cNvPr>
          <xdr:cNvSpPr txBox="1"/>
        </xdr:nvSpPr>
        <xdr:spPr>
          <a:xfrm>
            <a:off x="4295405" y="3145490"/>
            <a:ext cx="1773105" cy="129816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寸法線が水平</a:t>
            </a:r>
            <a:endParaRPr kumimoji="1" lang="ja-JP" altLang="en-US" sz="1100"/>
          </a:p>
        </xdr:txBody>
      </xdr:sp>
      <xdr:grpSp>
        <xdr:nvGrpSpPr>
          <xdr:cNvPr id="12" name="グループ化 11">
            <a:extLst>
              <a:ext uri="{FF2B5EF4-FFF2-40B4-BE49-F238E27FC236}">
                <a16:creationId xmlns:a16="http://schemas.microsoft.com/office/drawing/2014/main" id="{83440F90-5C6F-EB4B-888F-110660047150}"/>
              </a:ext>
            </a:extLst>
          </xdr:cNvPr>
          <xdr:cNvGrpSpPr/>
        </xdr:nvGrpSpPr>
        <xdr:grpSpPr>
          <a:xfrm>
            <a:off x="4387739" y="3561069"/>
            <a:ext cx="1587550" cy="794893"/>
            <a:chOff x="2290419" y="3778159"/>
            <a:chExt cx="1590202" cy="783963"/>
          </a:xfrm>
        </xdr:grpSpPr>
        <xdr:pic>
          <xdr:nvPicPr>
            <xdr:cNvPr id="13" name="図 12">
              <a:extLst>
                <a:ext uri="{FF2B5EF4-FFF2-40B4-BE49-F238E27FC236}">
                  <a16:creationId xmlns:a16="http://schemas.microsoft.com/office/drawing/2014/main" id="{BFD3C2EA-8610-BD9B-618B-FF5EFBB6FC0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 rot="5400000">
              <a:off x="2693538" y="3375040"/>
              <a:ext cx="783963" cy="159020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cxnSp macro="">
          <xdr:nvCxnSpPr>
            <xdr:cNvPr id="14" name="直線コネクタ 13">
              <a:extLst>
                <a:ext uri="{FF2B5EF4-FFF2-40B4-BE49-F238E27FC236}">
                  <a16:creationId xmlns:a16="http://schemas.microsoft.com/office/drawing/2014/main" id="{0A49EAD5-36F2-E772-7261-53A196AFD406}"/>
                </a:ext>
              </a:extLst>
            </xdr:cNvPr>
            <xdr:cNvCxnSpPr/>
          </xdr:nvCxnSpPr>
          <xdr:spPr>
            <a:xfrm rot="5400000">
              <a:off x="3197864" y="4162356"/>
              <a:ext cx="728548" cy="0"/>
            </a:xfrm>
            <a:prstGeom prst="line">
              <a:avLst/>
            </a:prstGeom>
            <a:ln>
              <a:solidFill>
                <a:srgbClr val="FF0000"/>
              </a:solidFill>
              <a:prstDash val="dashDot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" name="直線矢印コネクタ 14">
              <a:extLst>
                <a:ext uri="{FF2B5EF4-FFF2-40B4-BE49-F238E27FC236}">
                  <a16:creationId xmlns:a16="http://schemas.microsoft.com/office/drawing/2014/main" id="{4A30BD82-1956-83EF-EAA8-DBADF5A93875}"/>
                </a:ext>
              </a:extLst>
            </xdr:cNvPr>
            <xdr:cNvCxnSpPr/>
          </xdr:nvCxnSpPr>
          <xdr:spPr>
            <a:xfrm rot="5400000" flipH="1" flipV="1">
              <a:off x="3071827" y="3363461"/>
              <a:ext cx="0" cy="959876"/>
            </a:xfrm>
            <a:prstGeom prst="straightConnector1">
              <a:avLst/>
            </a:prstGeom>
            <a:ln>
              <a:solidFill>
                <a:srgbClr val="FF0000"/>
              </a:solidFill>
              <a:headEnd type="triangle"/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6" name="直線コネクタ 15">
              <a:extLst>
                <a:ext uri="{FF2B5EF4-FFF2-40B4-BE49-F238E27FC236}">
                  <a16:creationId xmlns:a16="http://schemas.microsoft.com/office/drawing/2014/main" id="{119857B6-48DC-1723-5249-63D613C891A2}"/>
                </a:ext>
              </a:extLst>
            </xdr:cNvPr>
            <xdr:cNvCxnSpPr/>
          </xdr:nvCxnSpPr>
          <xdr:spPr>
            <a:xfrm rot="5400000">
              <a:off x="2227532" y="4162356"/>
              <a:ext cx="728548" cy="0"/>
            </a:xfrm>
            <a:prstGeom prst="line">
              <a:avLst/>
            </a:prstGeom>
            <a:ln>
              <a:solidFill>
                <a:srgbClr val="FF0000"/>
              </a:solidFill>
              <a:prstDash val="dashDot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8</xdr:col>
      <xdr:colOff>66773</xdr:colOff>
      <xdr:row>35</xdr:row>
      <xdr:rowOff>19496</xdr:rowOff>
    </xdr:from>
    <xdr:to>
      <xdr:col>10</xdr:col>
      <xdr:colOff>498769</xdr:colOff>
      <xdr:row>42</xdr:row>
      <xdr:rowOff>94165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1E6FAAC3-4391-46D9-A1D0-DB65C901E22A}"/>
            </a:ext>
          </a:extLst>
        </xdr:cNvPr>
        <xdr:cNvGrpSpPr/>
      </xdr:nvGrpSpPr>
      <xdr:grpSpPr>
        <a:xfrm>
          <a:off x="5591273" y="5853559"/>
          <a:ext cx="1813121" cy="1241481"/>
          <a:chOff x="4489466" y="2984125"/>
          <a:chExt cx="1720146" cy="1290512"/>
        </a:xfrm>
      </xdr:grpSpPr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D3256057-E562-792C-A3FB-FCF8FA8A7A37}"/>
              </a:ext>
            </a:extLst>
          </xdr:cNvPr>
          <xdr:cNvSpPr txBox="1"/>
        </xdr:nvSpPr>
        <xdr:spPr>
          <a:xfrm>
            <a:off x="4496921" y="2984125"/>
            <a:ext cx="1712691" cy="1290512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寸法線が勾配</a:t>
            </a:r>
            <a:endParaRPr kumimoji="1" lang="ja-JP" altLang="en-US" sz="1100"/>
          </a:p>
        </xdr:txBody>
      </xdr:sp>
      <xdr:grpSp>
        <xdr:nvGrpSpPr>
          <xdr:cNvPr id="19" name="グループ化 18">
            <a:extLst>
              <a:ext uri="{FF2B5EF4-FFF2-40B4-BE49-F238E27FC236}">
                <a16:creationId xmlns:a16="http://schemas.microsoft.com/office/drawing/2014/main" id="{359C7CDE-5EA6-AB4C-5F6C-BDE6EE96C92F}"/>
              </a:ext>
            </a:extLst>
          </xdr:cNvPr>
          <xdr:cNvGrpSpPr/>
        </xdr:nvGrpSpPr>
        <xdr:grpSpPr>
          <a:xfrm>
            <a:off x="4489466" y="3256145"/>
            <a:ext cx="1670806" cy="971301"/>
            <a:chOff x="2917745" y="4904841"/>
            <a:chExt cx="1675920" cy="960297"/>
          </a:xfrm>
        </xdr:grpSpPr>
        <xdr:pic>
          <xdr:nvPicPr>
            <xdr:cNvPr id="20" name="図 19">
              <a:extLst>
                <a:ext uri="{FF2B5EF4-FFF2-40B4-BE49-F238E27FC236}">
                  <a16:creationId xmlns:a16="http://schemas.microsoft.com/office/drawing/2014/main" id="{61B76959-43FC-BDB4-B06A-B27AC2176549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 rot="3600000">
              <a:off x="3631803" y="4573427"/>
              <a:ext cx="247803" cy="16759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cxnSp macro="">
          <xdr:nvCxnSpPr>
            <xdr:cNvPr id="21" name="直線コネクタ 20">
              <a:extLst>
                <a:ext uri="{FF2B5EF4-FFF2-40B4-BE49-F238E27FC236}">
                  <a16:creationId xmlns:a16="http://schemas.microsoft.com/office/drawing/2014/main" id="{A8A7DD5F-04D9-A0D6-5FA7-092727298E8C}"/>
                </a:ext>
              </a:extLst>
            </xdr:cNvPr>
            <xdr:cNvCxnSpPr/>
          </xdr:nvCxnSpPr>
          <xdr:spPr>
            <a:xfrm rot="3600000">
              <a:off x="3959243" y="5122651"/>
              <a:ext cx="435619" cy="0"/>
            </a:xfrm>
            <a:prstGeom prst="line">
              <a:avLst/>
            </a:prstGeom>
            <a:ln>
              <a:solidFill>
                <a:srgbClr val="FF0000"/>
              </a:solidFill>
              <a:prstDash val="dashDot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" name="直線コネクタ 21">
              <a:extLst>
                <a:ext uri="{FF2B5EF4-FFF2-40B4-BE49-F238E27FC236}">
                  <a16:creationId xmlns:a16="http://schemas.microsoft.com/office/drawing/2014/main" id="{900D3CE5-B1DE-84B1-79C5-3187C29AD08F}"/>
                </a:ext>
              </a:extLst>
            </xdr:cNvPr>
            <xdr:cNvCxnSpPr/>
          </xdr:nvCxnSpPr>
          <xdr:spPr>
            <a:xfrm rot="3600000">
              <a:off x="3077313" y="5647329"/>
              <a:ext cx="435619" cy="0"/>
            </a:xfrm>
            <a:prstGeom prst="line">
              <a:avLst/>
            </a:prstGeom>
            <a:ln>
              <a:solidFill>
                <a:srgbClr val="FF0000"/>
              </a:solidFill>
              <a:prstDash val="dashDot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3" name="直線矢印コネクタ 22">
              <a:extLst>
                <a:ext uri="{FF2B5EF4-FFF2-40B4-BE49-F238E27FC236}">
                  <a16:creationId xmlns:a16="http://schemas.microsoft.com/office/drawing/2014/main" id="{22F1DDDA-EDDF-2275-FC1A-72E0E6594BF4}"/>
                </a:ext>
              </a:extLst>
            </xdr:cNvPr>
            <xdr:cNvCxnSpPr/>
          </xdr:nvCxnSpPr>
          <xdr:spPr>
            <a:xfrm flipV="1">
              <a:off x="3214456" y="4956053"/>
              <a:ext cx="872050" cy="540291"/>
            </a:xfrm>
            <a:prstGeom prst="straightConnector1">
              <a:avLst/>
            </a:prstGeom>
            <a:ln>
              <a:solidFill>
                <a:srgbClr val="FF0000"/>
              </a:solidFill>
              <a:headEnd type="triangle"/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8</xdr:col>
      <xdr:colOff>257748</xdr:colOff>
      <xdr:row>55</xdr:row>
      <xdr:rowOff>7616</xdr:rowOff>
    </xdr:from>
    <xdr:to>
      <xdr:col>10</xdr:col>
      <xdr:colOff>321914</xdr:colOff>
      <xdr:row>59</xdr:row>
      <xdr:rowOff>50284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B13FDACA-ECC6-420F-AC0D-A7237088AE51}"/>
            </a:ext>
          </a:extLst>
        </xdr:cNvPr>
        <xdr:cNvSpPr txBox="1"/>
      </xdr:nvSpPr>
      <xdr:spPr>
        <a:xfrm>
          <a:off x="5767594" y="9276174"/>
          <a:ext cx="1441628" cy="71674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③母屋勾配納まり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寸法線勾配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648220</xdr:colOff>
      <xdr:row>54</xdr:row>
      <xdr:rowOff>167316</xdr:rowOff>
    </xdr:from>
    <xdr:to>
      <xdr:col>7</xdr:col>
      <xdr:colOff>23655</xdr:colOff>
      <xdr:row>59</xdr:row>
      <xdr:rowOff>41464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B8014576-85BF-4E69-B955-B13069FD8C86}"/>
            </a:ext>
          </a:extLst>
        </xdr:cNvPr>
        <xdr:cNvSpPr txBox="1"/>
      </xdr:nvSpPr>
      <xdr:spPr>
        <a:xfrm>
          <a:off x="3403143" y="9267354"/>
          <a:ext cx="1441627" cy="71674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②母屋勾配納まり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寸法線水平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</xdr:col>
      <xdr:colOff>323193</xdr:colOff>
      <xdr:row>55</xdr:row>
      <xdr:rowOff>6029</xdr:rowOff>
    </xdr:from>
    <xdr:to>
      <xdr:col>3</xdr:col>
      <xdr:colOff>387360</xdr:colOff>
      <xdr:row>59</xdr:row>
      <xdr:rowOff>48697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82813070-CB0B-4EF9-8591-9E07D6A4E55B}"/>
            </a:ext>
          </a:extLst>
        </xdr:cNvPr>
        <xdr:cNvSpPr txBox="1"/>
      </xdr:nvSpPr>
      <xdr:spPr>
        <a:xfrm>
          <a:off x="1007802" y="9155982"/>
          <a:ext cx="1433386" cy="73323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①母屋水平納まり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331837</xdr:colOff>
      <xdr:row>9</xdr:row>
      <xdr:rowOff>1328</xdr:rowOff>
    </xdr:from>
    <xdr:to>
      <xdr:col>6</xdr:col>
      <xdr:colOff>350744</xdr:colOff>
      <xdr:row>10</xdr:row>
      <xdr:rowOff>113396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BE4FDCBD-4C8A-43B5-B405-4C1499554F1A}"/>
            </a:ext>
          </a:extLst>
        </xdr:cNvPr>
        <xdr:cNvSpPr txBox="1"/>
      </xdr:nvSpPr>
      <xdr:spPr>
        <a:xfrm>
          <a:off x="3070275" y="1209812"/>
          <a:ext cx="1388125" cy="2847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スタート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5</xdr:col>
      <xdr:colOff>341291</xdr:colOff>
      <xdr:row>10</xdr:row>
      <xdr:rowOff>113396</xdr:rowOff>
    </xdr:from>
    <xdr:to>
      <xdr:col>7</xdr:col>
      <xdr:colOff>678203</xdr:colOff>
      <xdr:row>15</xdr:row>
      <xdr:rowOff>1957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0903C85E-B3EF-4341-AA66-1D869A3659CF}"/>
            </a:ext>
          </a:extLst>
        </xdr:cNvPr>
        <xdr:cNvCxnSpPr>
          <a:stCxn id="34" idx="2"/>
          <a:endCxn id="8" idx="0"/>
        </xdr:cNvCxnSpPr>
      </xdr:nvCxnSpPr>
      <xdr:spPr>
        <a:xfrm>
          <a:off x="3764338" y="1494521"/>
          <a:ext cx="1706131" cy="751764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682856</xdr:colOff>
      <xdr:row>10</xdr:row>
      <xdr:rowOff>113396</xdr:rowOff>
    </xdr:from>
    <xdr:to>
      <xdr:col>5</xdr:col>
      <xdr:colOff>341291</xdr:colOff>
      <xdr:row>15</xdr:row>
      <xdr:rowOff>3172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FDDE409D-07DB-4FC8-83D0-54F834BFAA55}"/>
            </a:ext>
          </a:extLst>
        </xdr:cNvPr>
        <xdr:cNvCxnSpPr>
          <a:stCxn id="34" idx="2"/>
          <a:endCxn id="5" idx="0"/>
        </xdr:cNvCxnSpPr>
      </xdr:nvCxnSpPr>
      <xdr:spPr>
        <a:xfrm flipH="1">
          <a:off x="2052075" y="1494521"/>
          <a:ext cx="1712263" cy="752979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11694</xdr:colOff>
      <xdr:row>22</xdr:row>
      <xdr:rowOff>76623</xdr:rowOff>
    </xdr:from>
    <xdr:to>
      <xdr:col>7</xdr:col>
      <xdr:colOff>680265</xdr:colOff>
      <xdr:row>35</xdr:row>
      <xdr:rowOff>21645</xdr:rowOff>
    </xdr:to>
    <xdr:cxnSp macro="">
      <xdr:nvCxnSpPr>
        <xdr:cNvPr id="37" name="直線矢印コネクタ 36">
          <a:extLst>
            <a:ext uri="{FF2B5EF4-FFF2-40B4-BE49-F238E27FC236}">
              <a16:creationId xmlns:a16="http://schemas.microsoft.com/office/drawing/2014/main" id="{6BEB3F0C-B986-42F0-8524-7D6B501B385D}"/>
            </a:ext>
          </a:extLst>
        </xdr:cNvPr>
        <xdr:cNvCxnSpPr>
          <a:stCxn id="8" idx="2"/>
          <a:endCxn id="11" idx="0"/>
        </xdr:cNvCxnSpPr>
      </xdr:nvCxnSpPr>
      <xdr:spPr>
        <a:xfrm flipH="1">
          <a:off x="4144079" y="3784046"/>
          <a:ext cx="1357301" cy="213577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680303</xdr:colOff>
      <xdr:row>42</xdr:row>
      <xdr:rowOff>96314</xdr:rowOff>
    </xdr:from>
    <xdr:to>
      <xdr:col>5</xdr:col>
      <xdr:colOff>680303</xdr:colOff>
      <xdr:row>54</xdr:row>
      <xdr:rowOff>167316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8ECA8293-BC3A-43E5-AB46-71F8E75BACD9}"/>
            </a:ext>
          </a:extLst>
        </xdr:cNvPr>
        <xdr:cNvCxnSpPr>
          <a:stCxn id="11" idx="2"/>
          <a:endCxn id="31" idx="0"/>
        </xdr:cNvCxnSpPr>
      </xdr:nvCxnSpPr>
      <xdr:spPr>
        <a:xfrm flipH="1">
          <a:off x="4123957" y="7174122"/>
          <a:ext cx="0" cy="209323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355276</xdr:colOff>
      <xdr:row>22</xdr:row>
      <xdr:rowOff>77838</xdr:rowOff>
    </xdr:from>
    <xdr:to>
      <xdr:col>2</xdr:col>
      <xdr:colOff>355276</xdr:colOff>
      <xdr:row>55</xdr:row>
      <xdr:rowOff>6029</xdr:rowOff>
    </xdr:to>
    <xdr:cxnSp macro="">
      <xdr:nvCxnSpPr>
        <xdr:cNvPr id="42" name="直線矢印コネクタ 41">
          <a:extLst>
            <a:ext uri="{FF2B5EF4-FFF2-40B4-BE49-F238E27FC236}">
              <a16:creationId xmlns:a16="http://schemas.microsoft.com/office/drawing/2014/main" id="{22594941-7AF9-4356-BDF6-B0358F9B124F}"/>
            </a:ext>
          </a:extLst>
        </xdr:cNvPr>
        <xdr:cNvCxnSpPr>
          <a:stCxn id="5" idx="2"/>
          <a:endCxn id="33" idx="0"/>
        </xdr:cNvCxnSpPr>
      </xdr:nvCxnSpPr>
      <xdr:spPr>
        <a:xfrm flipH="1">
          <a:off x="1729074" y="3466540"/>
          <a:ext cx="0" cy="5519549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354839</xdr:colOff>
      <xdr:row>15</xdr:row>
      <xdr:rowOff>71447</xdr:rowOff>
    </xdr:from>
    <xdr:ext cx="319318" cy="1169551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9D15940F-EB11-44D1-8C18-BF883D730A14}"/>
            </a:ext>
          </a:extLst>
        </xdr:cNvPr>
        <xdr:cNvSpPr txBox="1"/>
      </xdr:nvSpPr>
      <xdr:spPr>
        <a:xfrm>
          <a:off x="354839" y="2274103"/>
          <a:ext cx="319318" cy="116955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vert="wordArtVertRtl" wrap="none" rtlCol="0" anchor="ctr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母屋納まりの確認</a:t>
          </a:r>
        </a:p>
      </xdr:txBody>
    </xdr:sp>
    <xdr:clientData/>
  </xdr:oneCellAnchor>
  <xdr:oneCellAnchor>
    <xdr:from>
      <xdr:col>0</xdr:col>
      <xdr:colOff>358351</xdr:colOff>
      <xdr:row>36</xdr:row>
      <xdr:rowOff>47476</xdr:rowOff>
    </xdr:from>
    <xdr:ext cx="319318" cy="900246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4DD89170-A745-4846-89FE-2AED0AB5B6F9}"/>
            </a:ext>
          </a:extLst>
        </xdr:cNvPr>
        <xdr:cNvSpPr txBox="1"/>
      </xdr:nvSpPr>
      <xdr:spPr>
        <a:xfrm>
          <a:off x="358351" y="6282021"/>
          <a:ext cx="319318" cy="90024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ctr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寸法線の確認</a:t>
          </a:r>
        </a:p>
      </xdr:txBody>
    </xdr:sp>
    <xdr:clientData/>
  </xdr:oneCellAnchor>
  <xdr:oneCellAnchor>
    <xdr:from>
      <xdr:col>0</xdr:col>
      <xdr:colOff>294692</xdr:colOff>
      <xdr:row>55</xdr:row>
      <xdr:rowOff>69814</xdr:rowOff>
    </xdr:from>
    <xdr:ext cx="453970" cy="608221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1D92741F-AEF1-4D6C-93E9-9057DA545082}"/>
            </a:ext>
          </a:extLst>
        </xdr:cNvPr>
        <xdr:cNvSpPr txBox="1"/>
      </xdr:nvSpPr>
      <xdr:spPr>
        <a:xfrm>
          <a:off x="294692" y="9594814"/>
          <a:ext cx="453970" cy="60822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tIns="72000" rtlCol="0" anchor="ctr" anchorCtr="0">
          <a:spAutoFit/>
        </a:bodyPr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使用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タブ名</a:t>
          </a:r>
        </a:p>
      </xdr:txBody>
    </xdr:sp>
    <xdr:clientData/>
  </xdr:oneCellAnchor>
  <xdr:twoCellAnchor>
    <xdr:from>
      <xdr:col>1</xdr:col>
      <xdr:colOff>637587</xdr:colOff>
      <xdr:row>0</xdr:row>
      <xdr:rowOff>3689</xdr:rowOff>
    </xdr:from>
    <xdr:to>
      <xdr:col>9</xdr:col>
      <xdr:colOff>49337</xdr:colOff>
      <xdr:row>4</xdr:row>
      <xdr:rowOff>112284</xdr:rowOff>
    </xdr:to>
    <xdr:grpSp>
      <xdr:nvGrpSpPr>
        <xdr:cNvPr id="51" name="グループ化 50">
          <a:extLst>
            <a:ext uri="{FF2B5EF4-FFF2-40B4-BE49-F238E27FC236}">
              <a16:creationId xmlns:a16="http://schemas.microsoft.com/office/drawing/2014/main" id="{08AB60E7-C551-4ECC-B6DA-EEF4C07921DA}"/>
            </a:ext>
          </a:extLst>
        </xdr:cNvPr>
        <xdr:cNvGrpSpPr/>
      </xdr:nvGrpSpPr>
      <xdr:grpSpPr>
        <a:xfrm>
          <a:off x="1328150" y="3689"/>
          <a:ext cx="4936250" cy="775345"/>
          <a:chOff x="1322543" y="-4828"/>
          <a:chExt cx="4908954" cy="789396"/>
        </a:xfrm>
      </xdr:grpSpPr>
      <xdr:sp macro="" textlink="">
        <xdr:nvSpPr>
          <xdr:cNvPr id="52" name="正方形/長方形 51">
            <a:extLst>
              <a:ext uri="{FF2B5EF4-FFF2-40B4-BE49-F238E27FC236}">
                <a16:creationId xmlns:a16="http://schemas.microsoft.com/office/drawing/2014/main" id="{AD1D3D13-D409-BA28-ABA2-7344A9AF7BF0}"/>
              </a:ext>
            </a:extLst>
          </xdr:cNvPr>
          <xdr:cNvSpPr/>
        </xdr:nvSpPr>
        <xdr:spPr>
          <a:xfrm>
            <a:off x="2097000" y="-4828"/>
            <a:ext cx="3362064" cy="490301"/>
          </a:xfrm>
          <a:prstGeom prst="rect">
            <a:avLst/>
          </a:prstGeom>
          <a:noFill/>
        </xdr:spPr>
        <xdr:txBody>
          <a:bodyPr vertOverflow="clip" horzOverflow="clip" wrap="none" lIns="180000" tIns="0" rIns="180000" bIns="0" anchor="ctr" anchorCtr="0">
            <a:spAutoFit/>
          </a:bodyPr>
          <a:lstStyle/>
          <a:p>
            <a:pPr algn="ctr">
              <a:lnSpc>
                <a:spcPts val="4300"/>
              </a:lnSpc>
            </a:pPr>
            <a:r>
              <a:rPr lang="ja-JP" altLang="en-US" sz="2000" b="1" cap="none" spc="0">
                <a:ln w="9525">
                  <a:solidFill>
                    <a:schemeClr val="bg1"/>
                  </a:solidFill>
                  <a:prstDash val="solid"/>
                </a:ln>
                <a:solidFill>
                  <a:schemeClr val="tx1"/>
                </a:solidFill>
                <a:effectLst>
                  <a:outerShdw blurRad="12700" dist="38100" dir="2700000" algn="tl" rotWithShape="0">
                    <a:schemeClr val="bg2">
                      <a:lumMod val="50000"/>
                    </a:schemeClr>
                  </a:outerShdw>
                </a:effectLst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勾配用オメガメタルブレース</a:t>
            </a:r>
          </a:p>
        </xdr:txBody>
      </xdr:sp>
      <xdr:sp macro="" textlink="">
        <xdr:nvSpPr>
          <xdr:cNvPr id="53" name="正方形/長方形 52">
            <a:extLst>
              <a:ext uri="{FF2B5EF4-FFF2-40B4-BE49-F238E27FC236}">
                <a16:creationId xmlns:a16="http://schemas.microsoft.com/office/drawing/2014/main" id="{92DA6CF2-D33B-438C-8480-3885B51CF3F3}"/>
              </a:ext>
            </a:extLst>
          </xdr:cNvPr>
          <xdr:cNvSpPr/>
        </xdr:nvSpPr>
        <xdr:spPr>
          <a:xfrm>
            <a:off x="1322543" y="294267"/>
            <a:ext cx="4908954" cy="490301"/>
          </a:xfrm>
          <a:prstGeom prst="rect">
            <a:avLst/>
          </a:prstGeom>
          <a:noFill/>
        </xdr:spPr>
        <xdr:txBody>
          <a:bodyPr vertOverflow="clip" horzOverflow="clip" wrap="none" lIns="180000" tIns="0" rIns="180000" bIns="0" anchor="t" anchorCtr="1">
            <a:spAutoFit/>
          </a:bodyPr>
          <a:lstStyle/>
          <a:p>
            <a:pPr algn="ctr">
              <a:lnSpc>
                <a:spcPts val="4300"/>
              </a:lnSpc>
            </a:pPr>
            <a:r>
              <a:rPr lang="ja-JP" altLang="en-US" sz="2000" b="1" cap="none" spc="0">
                <a:ln w="9525">
                  <a:solidFill>
                    <a:schemeClr val="bg1"/>
                  </a:solidFill>
                  <a:prstDash val="solid"/>
                </a:ln>
                <a:solidFill>
                  <a:schemeClr val="tx1"/>
                </a:solidFill>
                <a:effectLst>
                  <a:outerShdw blurRad="12700" dist="38100" dir="2700000" algn="tl" rotWithShape="0">
                    <a:schemeClr val="bg2">
                      <a:lumMod val="50000"/>
                    </a:schemeClr>
                  </a:outerShdw>
                </a:effectLst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ブレースセット　ボルト孔間寸法計算シート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240924</xdr:colOff>
      <xdr:row>10</xdr:row>
      <xdr:rowOff>103596</xdr:rowOff>
    </xdr:from>
    <xdr:to>
      <xdr:col>4</xdr:col>
      <xdr:colOff>613348</xdr:colOff>
      <xdr:row>24</xdr:row>
      <xdr:rowOff>132296</xdr:rowOff>
    </xdr:to>
    <xdr:grpSp>
      <xdr:nvGrpSpPr>
        <xdr:cNvPr id="42" name="グループ化 41">
          <a:extLst>
            <a:ext uri="{FF2B5EF4-FFF2-40B4-BE49-F238E27FC236}">
              <a16:creationId xmlns:a16="http://schemas.microsoft.com/office/drawing/2014/main" id="{DF68FCD1-F639-6696-7B86-34413B984747}"/>
            </a:ext>
          </a:extLst>
        </xdr:cNvPr>
        <xdr:cNvGrpSpPr/>
      </xdr:nvGrpSpPr>
      <xdr:grpSpPr>
        <a:xfrm>
          <a:off x="240924" y="1818096"/>
          <a:ext cx="3124091" cy="2399367"/>
          <a:chOff x="6890958" y="4391693"/>
          <a:chExt cx="3124091" cy="2399406"/>
        </a:xfrm>
      </xdr:grpSpPr>
      <xdr:pic>
        <xdr:nvPicPr>
          <xdr:cNvPr id="100" name="図 99">
            <a:extLst>
              <a:ext uri="{FF2B5EF4-FFF2-40B4-BE49-F238E27FC236}">
                <a16:creationId xmlns:a16="http://schemas.microsoft.com/office/drawing/2014/main" id="{6C7ED5BC-3712-D746-AC1A-B424BD83166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974427" y="4402672"/>
            <a:ext cx="1626023" cy="21794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1" name="図 100">
            <a:extLst>
              <a:ext uri="{FF2B5EF4-FFF2-40B4-BE49-F238E27FC236}">
                <a16:creationId xmlns:a16="http://schemas.microsoft.com/office/drawing/2014/main" id="{1DCE5230-C6B5-176A-C44D-0E09DB90F3E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942958" y="4391693"/>
            <a:ext cx="1072091" cy="218937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2" name="グループ化 1">
            <a:extLst>
              <a:ext uri="{FF2B5EF4-FFF2-40B4-BE49-F238E27FC236}">
                <a16:creationId xmlns:a16="http://schemas.microsoft.com/office/drawing/2014/main" id="{8D41A024-3B90-4F29-B72A-A54D375DA88C}"/>
              </a:ext>
            </a:extLst>
          </xdr:cNvPr>
          <xdr:cNvGrpSpPr/>
        </xdr:nvGrpSpPr>
        <xdr:grpSpPr>
          <a:xfrm rot="10800000">
            <a:off x="8099665" y="5410287"/>
            <a:ext cx="573581" cy="0"/>
            <a:chOff x="8291285" y="5702690"/>
            <a:chExt cx="571156" cy="0"/>
          </a:xfrm>
        </xdr:grpSpPr>
        <xdr:cxnSp macro="">
          <xdr:nvCxnSpPr>
            <xdr:cNvPr id="111" name="直線矢印コネクタ 110">
              <a:extLst>
                <a:ext uri="{FF2B5EF4-FFF2-40B4-BE49-F238E27FC236}">
                  <a16:creationId xmlns:a16="http://schemas.microsoft.com/office/drawing/2014/main" id="{60E954B6-C41B-49B7-89CF-C1FBE53402FD}"/>
                </a:ext>
              </a:extLst>
            </xdr:cNvPr>
            <xdr:cNvCxnSpPr/>
          </xdr:nvCxnSpPr>
          <xdr:spPr>
            <a:xfrm flipH="1" flipV="1">
              <a:off x="8291285" y="5702690"/>
              <a:ext cx="143915" cy="0"/>
            </a:xfrm>
            <a:prstGeom prst="straightConnector1">
              <a:avLst/>
            </a:prstGeom>
            <a:ln>
              <a:solidFill>
                <a:srgbClr val="0070C0"/>
              </a:solidFill>
              <a:headEnd type="triangle"/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2" name="直線矢印コネクタ 111">
              <a:extLst>
                <a:ext uri="{FF2B5EF4-FFF2-40B4-BE49-F238E27FC236}">
                  <a16:creationId xmlns:a16="http://schemas.microsoft.com/office/drawing/2014/main" id="{00CBA2B9-DD35-4071-90CD-22E269B6A5BB}"/>
                </a:ext>
              </a:extLst>
            </xdr:cNvPr>
            <xdr:cNvCxnSpPr/>
          </xdr:nvCxnSpPr>
          <xdr:spPr>
            <a:xfrm rot="10800000" flipH="1" flipV="1">
              <a:off x="8503113" y="5702690"/>
              <a:ext cx="359328" cy="0"/>
            </a:xfrm>
            <a:prstGeom prst="straightConnector1">
              <a:avLst/>
            </a:prstGeom>
            <a:ln>
              <a:solidFill>
                <a:srgbClr val="0070C0"/>
              </a:solidFill>
              <a:headEnd type="triangle"/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3" name="直線矢印コネクタ 112">
              <a:extLst>
                <a:ext uri="{FF2B5EF4-FFF2-40B4-BE49-F238E27FC236}">
                  <a16:creationId xmlns:a16="http://schemas.microsoft.com/office/drawing/2014/main" id="{EC1F4D94-AAE5-49CB-82E8-B8B60136C4C6}"/>
                </a:ext>
              </a:extLst>
            </xdr:cNvPr>
            <xdr:cNvCxnSpPr/>
          </xdr:nvCxnSpPr>
          <xdr:spPr>
            <a:xfrm rot="10800000" flipH="1" flipV="1">
              <a:off x="8412446" y="5702690"/>
              <a:ext cx="90000" cy="0"/>
            </a:xfrm>
            <a:prstGeom prst="straightConnector1">
              <a:avLst/>
            </a:prstGeom>
            <a:ln>
              <a:solidFill>
                <a:srgbClr val="0070C0"/>
              </a:solidFill>
              <a:headEnd type="none"/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14" name="テキスト ボックス 113">
            <a:extLst>
              <a:ext uri="{FF2B5EF4-FFF2-40B4-BE49-F238E27FC236}">
                <a16:creationId xmlns:a16="http://schemas.microsoft.com/office/drawing/2014/main" id="{7790F4B4-C135-4031-B3B4-7D4742AF5D9B}"/>
              </a:ext>
            </a:extLst>
          </xdr:cNvPr>
          <xdr:cNvSpPr txBox="1"/>
        </xdr:nvSpPr>
        <xdr:spPr>
          <a:xfrm>
            <a:off x="7984212" y="5217635"/>
            <a:ext cx="472462" cy="1475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600" b="1">
                <a:solidFill>
                  <a:srgbClr val="0070C0"/>
                </a:solidFill>
              </a:rPr>
              <a:t>(b) </a:t>
            </a:r>
            <a:r>
              <a:rPr kumimoji="1" lang="ja-JP" altLang="en-US" sz="600" b="1">
                <a:solidFill>
                  <a:srgbClr val="0070C0"/>
                </a:solidFill>
              </a:rPr>
              <a:t>材料幅</a:t>
            </a:r>
          </a:p>
        </xdr:txBody>
      </xdr:sp>
      <xdr:grpSp>
        <xdr:nvGrpSpPr>
          <xdr:cNvPr id="115" name="グループ化 114">
            <a:extLst>
              <a:ext uri="{FF2B5EF4-FFF2-40B4-BE49-F238E27FC236}">
                <a16:creationId xmlns:a16="http://schemas.microsoft.com/office/drawing/2014/main" id="{76B3F041-6DB2-E9F3-AD60-FBC17EB6E91F}"/>
              </a:ext>
            </a:extLst>
          </xdr:cNvPr>
          <xdr:cNvGrpSpPr/>
        </xdr:nvGrpSpPr>
        <xdr:grpSpPr>
          <a:xfrm rot="16200000">
            <a:off x="7504897" y="6093475"/>
            <a:ext cx="564369" cy="13"/>
            <a:chOff x="8301380" y="5702677"/>
            <a:chExt cx="572072" cy="13"/>
          </a:xfrm>
        </xdr:grpSpPr>
        <xdr:cxnSp macro="">
          <xdr:nvCxnSpPr>
            <xdr:cNvPr id="116" name="直線矢印コネクタ 115">
              <a:extLst>
                <a:ext uri="{FF2B5EF4-FFF2-40B4-BE49-F238E27FC236}">
                  <a16:creationId xmlns:a16="http://schemas.microsoft.com/office/drawing/2014/main" id="{8DAD7942-F3E6-85F7-7043-46804B474F8D}"/>
                </a:ext>
              </a:extLst>
            </xdr:cNvPr>
            <xdr:cNvCxnSpPr/>
          </xdr:nvCxnSpPr>
          <xdr:spPr>
            <a:xfrm flipH="1" flipV="1">
              <a:off x="8301380" y="5702690"/>
              <a:ext cx="143915" cy="0"/>
            </a:xfrm>
            <a:prstGeom prst="straightConnector1">
              <a:avLst/>
            </a:prstGeom>
            <a:ln>
              <a:solidFill>
                <a:srgbClr val="7030A0"/>
              </a:solidFill>
              <a:headEnd type="triangle"/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7" name="直線矢印コネクタ 116">
              <a:extLst>
                <a:ext uri="{FF2B5EF4-FFF2-40B4-BE49-F238E27FC236}">
                  <a16:creationId xmlns:a16="http://schemas.microsoft.com/office/drawing/2014/main" id="{37742F25-6DCD-5BA3-5AAF-2C0FF9BC57AD}"/>
                </a:ext>
              </a:extLst>
            </xdr:cNvPr>
            <xdr:cNvCxnSpPr/>
          </xdr:nvCxnSpPr>
          <xdr:spPr>
            <a:xfrm rot="10800000" flipH="1" flipV="1">
              <a:off x="8509626" y="5702677"/>
              <a:ext cx="363826" cy="0"/>
            </a:xfrm>
            <a:prstGeom prst="straightConnector1">
              <a:avLst/>
            </a:prstGeom>
            <a:ln>
              <a:solidFill>
                <a:srgbClr val="7030A0"/>
              </a:solidFill>
              <a:headEnd type="triangle"/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8" name="直線矢印コネクタ 117">
              <a:extLst>
                <a:ext uri="{FF2B5EF4-FFF2-40B4-BE49-F238E27FC236}">
                  <a16:creationId xmlns:a16="http://schemas.microsoft.com/office/drawing/2014/main" id="{7D2CD2B6-4D3B-9E7B-7C91-5E842BE62D75}"/>
                </a:ext>
              </a:extLst>
            </xdr:cNvPr>
            <xdr:cNvCxnSpPr/>
          </xdr:nvCxnSpPr>
          <xdr:spPr>
            <a:xfrm rot="10800000" flipH="1" flipV="1">
              <a:off x="8429273" y="5702685"/>
              <a:ext cx="90000" cy="0"/>
            </a:xfrm>
            <a:prstGeom prst="straightConnector1">
              <a:avLst/>
            </a:prstGeom>
            <a:ln>
              <a:solidFill>
                <a:srgbClr val="7030A0"/>
              </a:solidFill>
              <a:headEnd type="none"/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19" name="グループ化 118">
            <a:extLst>
              <a:ext uri="{FF2B5EF4-FFF2-40B4-BE49-F238E27FC236}">
                <a16:creationId xmlns:a16="http://schemas.microsoft.com/office/drawing/2014/main" id="{3C85A043-53D6-D7F9-32FF-51778D7D3F25}"/>
              </a:ext>
            </a:extLst>
          </xdr:cNvPr>
          <xdr:cNvGrpSpPr/>
        </xdr:nvGrpSpPr>
        <xdr:grpSpPr>
          <a:xfrm>
            <a:off x="6890958" y="5408472"/>
            <a:ext cx="571467" cy="0"/>
            <a:chOff x="8291285" y="5702690"/>
            <a:chExt cx="571467" cy="0"/>
          </a:xfrm>
        </xdr:grpSpPr>
        <xdr:cxnSp macro="">
          <xdr:nvCxnSpPr>
            <xdr:cNvPr id="120" name="直線矢印コネクタ 119">
              <a:extLst>
                <a:ext uri="{FF2B5EF4-FFF2-40B4-BE49-F238E27FC236}">
                  <a16:creationId xmlns:a16="http://schemas.microsoft.com/office/drawing/2014/main" id="{48742FA6-952A-9EEF-D740-CB4C8FBDF1ED}"/>
                </a:ext>
              </a:extLst>
            </xdr:cNvPr>
            <xdr:cNvCxnSpPr/>
          </xdr:nvCxnSpPr>
          <xdr:spPr>
            <a:xfrm flipH="1" flipV="1">
              <a:off x="8291285" y="5702690"/>
              <a:ext cx="143915" cy="0"/>
            </a:xfrm>
            <a:prstGeom prst="straightConnector1">
              <a:avLst/>
            </a:prstGeom>
            <a:ln>
              <a:solidFill>
                <a:srgbClr val="0070C0"/>
              </a:solidFill>
              <a:headEnd type="triangle"/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2" name="直線矢印コネクタ 121">
              <a:extLst>
                <a:ext uri="{FF2B5EF4-FFF2-40B4-BE49-F238E27FC236}">
                  <a16:creationId xmlns:a16="http://schemas.microsoft.com/office/drawing/2014/main" id="{CE6D7D4A-D62E-DE78-4B44-30AC14F58390}"/>
                </a:ext>
              </a:extLst>
            </xdr:cNvPr>
            <xdr:cNvCxnSpPr/>
          </xdr:nvCxnSpPr>
          <xdr:spPr>
            <a:xfrm rot="10800000" flipH="1" flipV="1">
              <a:off x="8412446" y="5702690"/>
              <a:ext cx="90000" cy="0"/>
            </a:xfrm>
            <a:prstGeom prst="straightConnector1">
              <a:avLst/>
            </a:prstGeom>
            <a:ln>
              <a:solidFill>
                <a:srgbClr val="0070C0"/>
              </a:solidFill>
              <a:headEnd type="none"/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1" name="直線矢印コネクタ 120">
              <a:extLst>
                <a:ext uri="{FF2B5EF4-FFF2-40B4-BE49-F238E27FC236}">
                  <a16:creationId xmlns:a16="http://schemas.microsoft.com/office/drawing/2014/main" id="{C95F0038-3364-E5D5-0531-D56A4F41AED2}"/>
                </a:ext>
              </a:extLst>
            </xdr:cNvPr>
            <xdr:cNvCxnSpPr/>
          </xdr:nvCxnSpPr>
          <xdr:spPr>
            <a:xfrm rot="10800000" flipH="1" flipV="1">
              <a:off x="8501897" y="5702690"/>
              <a:ext cx="360855" cy="0"/>
            </a:xfrm>
            <a:prstGeom prst="straightConnector1">
              <a:avLst/>
            </a:prstGeom>
            <a:ln>
              <a:solidFill>
                <a:srgbClr val="0070C0"/>
              </a:solidFill>
              <a:headEnd type="triangle"/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23" name="テキスト ボックス 122">
            <a:extLst>
              <a:ext uri="{FF2B5EF4-FFF2-40B4-BE49-F238E27FC236}">
                <a16:creationId xmlns:a16="http://schemas.microsoft.com/office/drawing/2014/main" id="{09CAC010-B43C-BA96-5D17-430BB2D3799C}"/>
              </a:ext>
            </a:extLst>
          </xdr:cNvPr>
          <xdr:cNvSpPr txBox="1"/>
        </xdr:nvSpPr>
        <xdr:spPr>
          <a:xfrm>
            <a:off x="7034134" y="5215822"/>
            <a:ext cx="469438" cy="1475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600" b="1">
                <a:solidFill>
                  <a:srgbClr val="0070C0"/>
                </a:solidFill>
              </a:rPr>
              <a:t>(a) </a:t>
            </a:r>
            <a:r>
              <a:rPr kumimoji="1" lang="ja-JP" altLang="en-US" sz="600" b="1">
                <a:solidFill>
                  <a:srgbClr val="0070C0"/>
                </a:solidFill>
              </a:rPr>
              <a:t>材料幅</a:t>
            </a:r>
          </a:p>
        </xdr:txBody>
      </xdr:sp>
      <xdr:grpSp>
        <xdr:nvGrpSpPr>
          <xdr:cNvPr id="124" name="グループ化 123">
            <a:extLst>
              <a:ext uri="{FF2B5EF4-FFF2-40B4-BE49-F238E27FC236}">
                <a16:creationId xmlns:a16="http://schemas.microsoft.com/office/drawing/2014/main" id="{1461ADF3-ACE2-64E3-906B-61213045150F}"/>
              </a:ext>
            </a:extLst>
          </xdr:cNvPr>
          <xdr:cNvGrpSpPr/>
        </xdr:nvGrpSpPr>
        <xdr:grpSpPr>
          <a:xfrm rot="16200000">
            <a:off x="7510462" y="4719389"/>
            <a:ext cx="558672" cy="3"/>
            <a:chOff x="8291285" y="5702690"/>
            <a:chExt cx="569045" cy="3"/>
          </a:xfrm>
        </xdr:grpSpPr>
        <xdr:cxnSp macro="">
          <xdr:nvCxnSpPr>
            <xdr:cNvPr id="125" name="直線矢印コネクタ 124">
              <a:extLst>
                <a:ext uri="{FF2B5EF4-FFF2-40B4-BE49-F238E27FC236}">
                  <a16:creationId xmlns:a16="http://schemas.microsoft.com/office/drawing/2014/main" id="{38D545C2-FC5F-86F3-91D1-5925F87D665B}"/>
                </a:ext>
              </a:extLst>
            </xdr:cNvPr>
            <xdr:cNvCxnSpPr/>
          </xdr:nvCxnSpPr>
          <xdr:spPr>
            <a:xfrm flipH="1" flipV="1">
              <a:off x="8291285" y="5702690"/>
              <a:ext cx="143915" cy="0"/>
            </a:xfrm>
            <a:prstGeom prst="straightConnector1">
              <a:avLst/>
            </a:prstGeom>
            <a:ln>
              <a:solidFill>
                <a:srgbClr val="7030A0"/>
              </a:solidFill>
              <a:headEnd type="triangle"/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6" name="直線矢印コネクタ 125">
              <a:extLst>
                <a:ext uri="{FF2B5EF4-FFF2-40B4-BE49-F238E27FC236}">
                  <a16:creationId xmlns:a16="http://schemas.microsoft.com/office/drawing/2014/main" id="{06604204-94FD-CD17-74BF-82DF2D3CADC1}"/>
                </a:ext>
              </a:extLst>
            </xdr:cNvPr>
            <xdr:cNvCxnSpPr/>
          </xdr:nvCxnSpPr>
          <xdr:spPr>
            <a:xfrm rot="10800000" flipH="1" flipV="1">
              <a:off x="8494750" y="5702693"/>
              <a:ext cx="365580" cy="0"/>
            </a:xfrm>
            <a:prstGeom prst="straightConnector1">
              <a:avLst/>
            </a:prstGeom>
            <a:ln>
              <a:solidFill>
                <a:srgbClr val="7030A0"/>
              </a:solidFill>
              <a:headEnd type="triangle"/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7" name="直線矢印コネクタ 126">
              <a:extLst>
                <a:ext uri="{FF2B5EF4-FFF2-40B4-BE49-F238E27FC236}">
                  <a16:creationId xmlns:a16="http://schemas.microsoft.com/office/drawing/2014/main" id="{BEDE1362-D90E-FC56-496F-C49F78E74F07}"/>
                </a:ext>
              </a:extLst>
            </xdr:cNvPr>
            <xdr:cNvCxnSpPr/>
          </xdr:nvCxnSpPr>
          <xdr:spPr>
            <a:xfrm rot="10800000" flipH="1" flipV="1">
              <a:off x="8412446" y="5702690"/>
              <a:ext cx="90000" cy="0"/>
            </a:xfrm>
            <a:prstGeom prst="straightConnector1">
              <a:avLst/>
            </a:prstGeom>
            <a:ln>
              <a:solidFill>
                <a:srgbClr val="7030A0"/>
              </a:solidFill>
              <a:headEnd type="none"/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28" name="テキスト ボックス 127">
            <a:extLst>
              <a:ext uri="{FF2B5EF4-FFF2-40B4-BE49-F238E27FC236}">
                <a16:creationId xmlns:a16="http://schemas.microsoft.com/office/drawing/2014/main" id="{3966264A-3576-8B69-8D2B-5ADB04FD706D}"/>
              </a:ext>
            </a:extLst>
          </xdr:cNvPr>
          <xdr:cNvSpPr txBox="1"/>
        </xdr:nvSpPr>
        <xdr:spPr>
          <a:xfrm rot="16200000">
            <a:off x="7434691" y="4563037"/>
            <a:ext cx="460367" cy="14967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600" b="1">
                <a:solidFill>
                  <a:srgbClr val="7030A0"/>
                </a:solidFill>
              </a:rPr>
              <a:t>(d) </a:t>
            </a:r>
            <a:r>
              <a:rPr kumimoji="1" lang="ja-JP" altLang="en-US" sz="600" b="1">
                <a:solidFill>
                  <a:srgbClr val="7030A0"/>
                </a:solidFill>
              </a:rPr>
              <a:t>材料幅</a:t>
            </a:r>
          </a:p>
        </xdr:txBody>
      </xdr:sp>
      <xdr:sp macro="" textlink="">
        <xdr:nvSpPr>
          <xdr:cNvPr id="129" name="テキスト ボックス 128">
            <a:extLst>
              <a:ext uri="{FF2B5EF4-FFF2-40B4-BE49-F238E27FC236}">
                <a16:creationId xmlns:a16="http://schemas.microsoft.com/office/drawing/2014/main" id="{FF30DA98-BE8E-B933-5BAD-3395664434FF}"/>
              </a:ext>
            </a:extLst>
          </xdr:cNvPr>
          <xdr:cNvSpPr txBox="1"/>
        </xdr:nvSpPr>
        <xdr:spPr>
          <a:xfrm rot="16200000">
            <a:off x="7435177" y="5932399"/>
            <a:ext cx="464842" cy="14967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600" b="1">
                <a:solidFill>
                  <a:srgbClr val="7030A0"/>
                </a:solidFill>
              </a:rPr>
              <a:t>(c) </a:t>
            </a:r>
            <a:r>
              <a:rPr kumimoji="1" lang="ja-JP" altLang="en-US" sz="600" b="1">
                <a:solidFill>
                  <a:srgbClr val="7030A0"/>
                </a:solidFill>
              </a:rPr>
              <a:t>材料幅</a:t>
            </a:r>
          </a:p>
        </xdr:txBody>
      </xdr:sp>
      <xdr:cxnSp macro="">
        <xdr:nvCxnSpPr>
          <xdr:cNvPr id="134" name="直線矢印コネクタ 133">
            <a:extLst>
              <a:ext uri="{FF2B5EF4-FFF2-40B4-BE49-F238E27FC236}">
                <a16:creationId xmlns:a16="http://schemas.microsoft.com/office/drawing/2014/main" id="{6B9DCA9F-CF4F-4997-BDE5-58DDC730BCF6}"/>
              </a:ext>
            </a:extLst>
          </xdr:cNvPr>
          <xdr:cNvCxnSpPr/>
        </xdr:nvCxnSpPr>
        <xdr:spPr>
          <a:xfrm flipV="1">
            <a:off x="7072443" y="6717453"/>
            <a:ext cx="1430207" cy="0"/>
          </a:xfrm>
          <a:prstGeom prst="straightConnector1">
            <a:avLst/>
          </a:prstGeom>
          <a:ln>
            <a:solidFill>
              <a:srgbClr val="00B050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5" name="直線コネクタ 134">
            <a:extLst>
              <a:ext uri="{FF2B5EF4-FFF2-40B4-BE49-F238E27FC236}">
                <a16:creationId xmlns:a16="http://schemas.microsoft.com/office/drawing/2014/main" id="{806FFC0C-49DA-46F7-AD11-68B5454B8AFF}"/>
              </a:ext>
            </a:extLst>
          </xdr:cNvPr>
          <xdr:cNvCxnSpPr/>
        </xdr:nvCxnSpPr>
        <xdr:spPr>
          <a:xfrm flipH="1">
            <a:off x="8494097" y="6433155"/>
            <a:ext cx="0" cy="354318"/>
          </a:xfrm>
          <a:prstGeom prst="line">
            <a:avLst/>
          </a:prstGeom>
          <a:ln>
            <a:solidFill>
              <a:srgbClr val="00B050"/>
            </a:solidFill>
            <a:prstDash val="dash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6" name="直線コネクタ 135">
            <a:extLst>
              <a:ext uri="{FF2B5EF4-FFF2-40B4-BE49-F238E27FC236}">
                <a16:creationId xmlns:a16="http://schemas.microsoft.com/office/drawing/2014/main" id="{E73426E2-C22D-4AC7-8A44-3D0F178CD535}"/>
              </a:ext>
            </a:extLst>
          </xdr:cNvPr>
          <xdr:cNvCxnSpPr/>
        </xdr:nvCxnSpPr>
        <xdr:spPr>
          <a:xfrm flipH="1">
            <a:off x="7073488" y="6436782"/>
            <a:ext cx="0" cy="354317"/>
          </a:xfrm>
          <a:prstGeom prst="line">
            <a:avLst/>
          </a:prstGeom>
          <a:ln>
            <a:solidFill>
              <a:srgbClr val="00B050"/>
            </a:solidFill>
            <a:prstDash val="dash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7" name="テキスト ボックス 136">
            <a:extLst>
              <a:ext uri="{FF2B5EF4-FFF2-40B4-BE49-F238E27FC236}">
                <a16:creationId xmlns:a16="http://schemas.microsoft.com/office/drawing/2014/main" id="{CA896C7C-8CA9-4B2B-A4B9-3F66D2E11174}"/>
              </a:ext>
            </a:extLst>
          </xdr:cNvPr>
          <xdr:cNvSpPr txBox="1"/>
        </xdr:nvSpPr>
        <xdr:spPr>
          <a:xfrm>
            <a:off x="7334896" y="6534966"/>
            <a:ext cx="964499" cy="17105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600" b="1">
                <a:solidFill>
                  <a:srgbClr val="00B050"/>
                </a:solidFill>
              </a:rPr>
              <a:t>登り梁間芯</a:t>
            </a:r>
            <a:r>
              <a:rPr kumimoji="1" lang="en-US" altLang="ja-JP" sz="600" b="1">
                <a:solidFill>
                  <a:srgbClr val="00B050"/>
                </a:solidFill>
              </a:rPr>
              <a:t>-</a:t>
            </a:r>
            <a:r>
              <a:rPr kumimoji="1" lang="ja-JP" altLang="en-US" sz="600" b="1">
                <a:solidFill>
                  <a:srgbClr val="00B050"/>
                </a:solidFill>
              </a:rPr>
              <a:t>芯寸法　</a:t>
            </a:r>
            <a:r>
              <a:rPr kumimoji="1" lang="en-US" altLang="ja-JP" sz="600" b="1">
                <a:solidFill>
                  <a:srgbClr val="00B050"/>
                </a:solidFill>
              </a:rPr>
              <a:t>B'</a:t>
            </a:r>
            <a:endParaRPr kumimoji="1" lang="ja-JP" altLang="en-US" sz="600" b="1">
              <a:solidFill>
                <a:srgbClr val="00B050"/>
              </a:solidFill>
            </a:endParaRPr>
          </a:p>
        </xdr:txBody>
      </xdr:sp>
      <xdr:cxnSp macro="">
        <xdr:nvCxnSpPr>
          <xdr:cNvPr id="142" name="直線コネクタ 141">
            <a:extLst>
              <a:ext uri="{FF2B5EF4-FFF2-40B4-BE49-F238E27FC236}">
                <a16:creationId xmlns:a16="http://schemas.microsoft.com/office/drawing/2014/main" id="{98451FC6-6D77-4B6E-AA3D-F669784AE8A5}"/>
              </a:ext>
            </a:extLst>
          </xdr:cNvPr>
          <xdr:cNvCxnSpPr/>
        </xdr:nvCxnSpPr>
        <xdr:spPr>
          <a:xfrm>
            <a:off x="8352394" y="4823920"/>
            <a:ext cx="974117" cy="0"/>
          </a:xfrm>
          <a:prstGeom prst="line">
            <a:avLst/>
          </a:prstGeom>
          <a:ln>
            <a:solidFill>
              <a:srgbClr val="FF0000"/>
            </a:solidFill>
            <a:prstDash val="dash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3" name="直線コネクタ 142">
            <a:extLst>
              <a:ext uri="{FF2B5EF4-FFF2-40B4-BE49-F238E27FC236}">
                <a16:creationId xmlns:a16="http://schemas.microsoft.com/office/drawing/2014/main" id="{2B3665D5-9223-40A8-9B49-31B8EACEE13B}"/>
              </a:ext>
            </a:extLst>
          </xdr:cNvPr>
          <xdr:cNvCxnSpPr/>
        </xdr:nvCxnSpPr>
        <xdr:spPr>
          <a:xfrm>
            <a:off x="8355197" y="6198672"/>
            <a:ext cx="1552233" cy="0"/>
          </a:xfrm>
          <a:prstGeom prst="line">
            <a:avLst/>
          </a:prstGeom>
          <a:ln>
            <a:solidFill>
              <a:srgbClr val="FF0000"/>
            </a:solidFill>
            <a:prstDash val="dash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4" name="直線矢印コネクタ 143">
            <a:extLst>
              <a:ext uri="{FF2B5EF4-FFF2-40B4-BE49-F238E27FC236}">
                <a16:creationId xmlns:a16="http://schemas.microsoft.com/office/drawing/2014/main" id="{6180974F-E405-41CB-817A-DDFCE3A0C1D9}"/>
              </a:ext>
            </a:extLst>
          </xdr:cNvPr>
          <xdr:cNvCxnSpPr/>
        </xdr:nvCxnSpPr>
        <xdr:spPr>
          <a:xfrm flipH="1" flipV="1">
            <a:off x="9031977" y="4821343"/>
            <a:ext cx="0" cy="1377527"/>
          </a:xfrm>
          <a:prstGeom prst="straightConnector1">
            <a:avLst/>
          </a:prstGeom>
          <a:ln>
            <a:solidFill>
              <a:srgbClr val="FF0000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0" name="テキスト ボックス 149">
            <a:extLst>
              <a:ext uri="{FF2B5EF4-FFF2-40B4-BE49-F238E27FC236}">
                <a16:creationId xmlns:a16="http://schemas.microsoft.com/office/drawing/2014/main" id="{1207C713-36D7-49CE-9E24-37FEDB1EDB02}"/>
              </a:ext>
            </a:extLst>
          </xdr:cNvPr>
          <xdr:cNvSpPr txBox="1"/>
        </xdr:nvSpPr>
        <xdr:spPr>
          <a:xfrm rot="19248910">
            <a:off x="7254747" y="5211254"/>
            <a:ext cx="945998" cy="199829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600" b="1">
                <a:solidFill>
                  <a:schemeClr val="tx1"/>
                </a:solidFill>
              </a:rPr>
              <a:t>ボルト孔間寸法　</a:t>
            </a:r>
            <a:r>
              <a:rPr kumimoji="1" lang="en-US" altLang="ja-JP" sz="600" b="1">
                <a:solidFill>
                  <a:schemeClr val="tx1"/>
                </a:solidFill>
              </a:rPr>
              <a:t>C</a:t>
            </a:r>
            <a:endParaRPr kumimoji="1" lang="ja-JP" altLang="en-US" sz="600" b="1">
              <a:solidFill>
                <a:schemeClr val="tx1"/>
              </a:solidFill>
            </a:endParaRPr>
          </a:p>
        </xdr:txBody>
      </xdr:sp>
      <xdr:cxnSp macro="">
        <xdr:nvCxnSpPr>
          <xdr:cNvPr id="151" name="直線矢印コネクタ 150">
            <a:extLst>
              <a:ext uri="{FF2B5EF4-FFF2-40B4-BE49-F238E27FC236}">
                <a16:creationId xmlns:a16="http://schemas.microsoft.com/office/drawing/2014/main" id="{9AD7A066-A0A7-4002-978C-8AFEF0F5B193}"/>
              </a:ext>
            </a:extLst>
          </xdr:cNvPr>
          <xdr:cNvCxnSpPr/>
        </xdr:nvCxnSpPr>
        <xdr:spPr>
          <a:xfrm flipV="1">
            <a:off x="7075382" y="4901353"/>
            <a:ext cx="1288203" cy="1023620"/>
          </a:xfrm>
          <a:prstGeom prst="straightConnector1">
            <a:avLst/>
          </a:prstGeom>
          <a:ln>
            <a:solidFill>
              <a:schemeClr val="tx1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4" name="直線コネクタ 153">
            <a:extLst>
              <a:ext uri="{FF2B5EF4-FFF2-40B4-BE49-F238E27FC236}">
                <a16:creationId xmlns:a16="http://schemas.microsoft.com/office/drawing/2014/main" id="{6A9774C1-61EB-9760-866D-361220DC0224}"/>
              </a:ext>
            </a:extLst>
          </xdr:cNvPr>
          <xdr:cNvCxnSpPr/>
        </xdr:nvCxnSpPr>
        <xdr:spPr>
          <a:xfrm flipH="1" flipV="1">
            <a:off x="7060142" y="5909733"/>
            <a:ext cx="82550" cy="96309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5" name="直線コネクタ 154">
            <a:extLst>
              <a:ext uri="{FF2B5EF4-FFF2-40B4-BE49-F238E27FC236}">
                <a16:creationId xmlns:a16="http://schemas.microsoft.com/office/drawing/2014/main" id="{B16A668C-1ADB-DA3E-F429-FBAEC67307A7}"/>
              </a:ext>
            </a:extLst>
          </xdr:cNvPr>
          <xdr:cNvCxnSpPr/>
        </xdr:nvCxnSpPr>
        <xdr:spPr>
          <a:xfrm flipH="1" flipV="1">
            <a:off x="8347075" y="4887383"/>
            <a:ext cx="82550" cy="96309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6" name="直線矢印コネクタ 155">
            <a:extLst>
              <a:ext uri="{FF2B5EF4-FFF2-40B4-BE49-F238E27FC236}">
                <a16:creationId xmlns:a16="http://schemas.microsoft.com/office/drawing/2014/main" id="{15E542CA-545E-779D-A857-1BA5F02B0F9F}"/>
              </a:ext>
            </a:extLst>
          </xdr:cNvPr>
          <xdr:cNvCxnSpPr/>
        </xdr:nvCxnSpPr>
        <xdr:spPr>
          <a:xfrm flipH="1" flipV="1">
            <a:off x="8835049" y="4984327"/>
            <a:ext cx="0" cy="1031300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7" name="直線コネクタ 156">
            <a:extLst>
              <a:ext uri="{FF2B5EF4-FFF2-40B4-BE49-F238E27FC236}">
                <a16:creationId xmlns:a16="http://schemas.microsoft.com/office/drawing/2014/main" id="{C9EA246C-054E-530C-3AFC-8909674FDD4B}"/>
              </a:ext>
            </a:extLst>
          </xdr:cNvPr>
          <xdr:cNvCxnSpPr/>
        </xdr:nvCxnSpPr>
        <xdr:spPr>
          <a:xfrm>
            <a:off x="8428222" y="6010289"/>
            <a:ext cx="432000" cy="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8" name="直線コネクタ 157">
            <a:extLst>
              <a:ext uri="{FF2B5EF4-FFF2-40B4-BE49-F238E27FC236}">
                <a16:creationId xmlns:a16="http://schemas.microsoft.com/office/drawing/2014/main" id="{0E29B669-E9AE-5875-0F3B-AA402D48EB68}"/>
              </a:ext>
            </a:extLst>
          </xdr:cNvPr>
          <xdr:cNvCxnSpPr/>
        </xdr:nvCxnSpPr>
        <xdr:spPr>
          <a:xfrm>
            <a:off x="8428222" y="4984764"/>
            <a:ext cx="432000" cy="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9" name="テキスト ボックス 158">
            <a:extLst>
              <a:ext uri="{FF2B5EF4-FFF2-40B4-BE49-F238E27FC236}">
                <a16:creationId xmlns:a16="http://schemas.microsoft.com/office/drawing/2014/main" id="{2C6A321B-1E81-1F08-E9A3-1F1BD0AB1E25}"/>
              </a:ext>
            </a:extLst>
          </xdr:cNvPr>
          <xdr:cNvSpPr txBox="1"/>
        </xdr:nvSpPr>
        <xdr:spPr>
          <a:xfrm rot="16200000">
            <a:off x="8323279" y="5398538"/>
            <a:ext cx="866756" cy="2007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600" b="1">
                <a:solidFill>
                  <a:schemeClr val="bg1">
                    <a:lumMod val="50000"/>
                  </a:schemeClr>
                </a:solidFill>
              </a:rPr>
              <a:t>ボルト孔間寸法　</a:t>
            </a:r>
            <a:r>
              <a:rPr kumimoji="1" lang="en-US" altLang="ja-JP" sz="600" b="1">
                <a:solidFill>
                  <a:schemeClr val="bg1">
                    <a:lumMod val="50000"/>
                  </a:schemeClr>
                </a:solidFill>
              </a:rPr>
              <a:t>A</a:t>
            </a:r>
            <a:endParaRPr kumimoji="1" lang="ja-JP" altLang="en-US" sz="600" b="1">
              <a:solidFill>
                <a:schemeClr val="bg1">
                  <a:lumMod val="50000"/>
                </a:schemeClr>
              </a:solidFill>
            </a:endParaRPr>
          </a:p>
        </xdr:txBody>
      </xdr:sp>
      <xdr:cxnSp macro="">
        <xdr:nvCxnSpPr>
          <xdr:cNvPr id="160" name="直線コネクタ 159">
            <a:extLst>
              <a:ext uri="{FF2B5EF4-FFF2-40B4-BE49-F238E27FC236}">
                <a16:creationId xmlns:a16="http://schemas.microsoft.com/office/drawing/2014/main" id="{05653122-F786-1AB7-A46E-026004ED38DC}"/>
              </a:ext>
            </a:extLst>
          </xdr:cNvPr>
          <xdr:cNvCxnSpPr/>
        </xdr:nvCxnSpPr>
        <xdr:spPr>
          <a:xfrm flipH="1">
            <a:off x="7149042" y="6002866"/>
            <a:ext cx="0" cy="570708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61" name="テキスト ボックス 160">
            <a:extLst>
              <a:ext uri="{FF2B5EF4-FFF2-40B4-BE49-F238E27FC236}">
                <a16:creationId xmlns:a16="http://schemas.microsoft.com/office/drawing/2014/main" id="{4F402BA7-4B82-591E-9BE7-2E2B07C2E64C}"/>
              </a:ext>
            </a:extLst>
          </xdr:cNvPr>
          <xdr:cNvSpPr txBox="1"/>
        </xdr:nvSpPr>
        <xdr:spPr>
          <a:xfrm>
            <a:off x="7381287" y="6374099"/>
            <a:ext cx="836663" cy="17211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600" b="1">
                <a:solidFill>
                  <a:schemeClr val="bg1">
                    <a:lumMod val="50000"/>
                  </a:schemeClr>
                </a:solidFill>
              </a:rPr>
              <a:t>ボルト孔間寸法　</a:t>
            </a:r>
            <a:r>
              <a:rPr kumimoji="1" lang="en-US" altLang="ja-JP" sz="600" b="1">
                <a:solidFill>
                  <a:schemeClr val="bg1">
                    <a:lumMod val="50000"/>
                  </a:schemeClr>
                </a:solidFill>
              </a:rPr>
              <a:t>B</a:t>
            </a:r>
            <a:endParaRPr kumimoji="1" lang="ja-JP" altLang="en-US" sz="600" b="1">
              <a:solidFill>
                <a:schemeClr val="bg1">
                  <a:lumMod val="50000"/>
                </a:schemeClr>
              </a:solidFill>
            </a:endParaRPr>
          </a:p>
        </xdr:txBody>
      </xdr:sp>
      <xdr:cxnSp macro="">
        <xdr:nvCxnSpPr>
          <xdr:cNvPr id="162" name="直線矢印コネクタ 161">
            <a:extLst>
              <a:ext uri="{FF2B5EF4-FFF2-40B4-BE49-F238E27FC236}">
                <a16:creationId xmlns:a16="http://schemas.microsoft.com/office/drawing/2014/main" id="{0E3A114D-B86B-14E3-3E26-775805024225}"/>
              </a:ext>
            </a:extLst>
          </xdr:cNvPr>
          <xdr:cNvCxnSpPr/>
        </xdr:nvCxnSpPr>
        <xdr:spPr>
          <a:xfrm flipV="1">
            <a:off x="7151172" y="6541770"/>
            <a:ext cx="1264233" cy="0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3" name="直線コネクタ 162">
            <a:extLst>
              <a:ext uri="{FF2B5EF4-FFF2-40B4-BE49-F238E27FC236}">
                <a16:creationId xmlns:a16="http://schemas.microsoft.com/office/drawing/2014/main" id="{F6C610C4-A781-DDC1-0AAB-0B0BDA9D872D}"/>
              </a:ext>
            </a:extLst>
          </xdr:cNvPr>
          <xdr:cNvCxnSpPr/>
        </xdr:nvCxnSpPr>
        <xdr:spPr>
          <a:xfrm flipH="1">
            <a:off x="8420100" y="6006041"/>
            <a:ext cx="0" cy="570708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4" name="直線コネクタ 163">
            <a:extLst>
              <a:ext uri="{FF2B5EF4-FFF2-40B4-BE49-F238E27FC236}">
                <a16:creationId xmlns:a16="http://schemas.microsoft.com/office/drawing/2014/main" id="{65E8F2CA-1A8D-5351-63FE-94D72F418DCB}"/>
              </a:ext>
            </a:extLst>
          </xdr:cNvPr>
          <xdr:cNvCxnSpPr/>
        </xdr:nvCxnSpPr>
        <xdr:spPr>
          <a:xfrm flipV="1">
            <a:off x="9259014" y="4914640"/>
            <a:ext cx="195078" cy="77272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5" name="直線コネクタ 164">
            <a:extLst>
              <a:ext uri="{FF2B5EF4-FFF2-40B4-BE49-F238E27FC236}">
                <a16:creationId xmlns:a16="http://schemas.microsoft.com/office/drawing/2014/main" id="{C234E1AA-6AA3-9CCF-6516-CAF31C1BA708}"/>
              </a:ext>
            </a:extLst>
          </xdr:cNvPr>
          <xdr:cNvCxnSpPr/>
        </xdr:nvCxnSpPr>
        <xdr:spPr>
          <a:xfrm flipV="1">
            <a:off x="9683405" y="5922159"/>
            <a:ext cx="195078" cy="75156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6" name="直線矢印コネクタ 165">
            <a:extLst>
              <a:ext uri="{FF2B5EF4-FFF2-40B4-BE49-F238E27FC236}">
                <a16:creationId xmlns:a16="http://schemas.microsoft.com/office/drawing/2014/main" id="{CCFDA02F-2AE2-6FF3-D925-49C5163E5EF1}"/>
              </a:ext>
            </a:extLst>
          </xdr:cNvPr>
          <xdr:cNvCxnSpPr/>
        </xdr:nvCxnSpPr>
        <xdr:spPr>
          <a:xfrm flipH="1" flipV="1">
            <a:off x="9418191" y="4924800"/>
            <a:ext cx="425367" cy="1018540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67" name="テキスト ボックス 166">
            <a:extLst>
              <a:ext uri="{FF2B5EF4-FFF2-40B4-BE49-F238E27FC236}">
                <a16:creationId xmlns:a16="http://schemas.microsoft.com/office/drawing/2014/main" id="{3596A97D-32CA-1569-1717-5F55029C8D9D}"/>
              </a:ext>
            </a:extLst>
          </xdr:cNvPr>
          <xdr:cNvSpPr txBox="1"/>
        </xdr:nvSpPr>
        <xdr:spPr>
          <a:xfrm rot="4069159">
            <a:off x="9288579" y="5289769"/>
            <a:ext cx="855201" cy="20569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600" b="1">
                <a:solidFill>
                  <a:schemeClr val="bg1">
                    <a:lumMod val="50000"/>
                  </a:schemeClr>
                </a:solidFill>
              </a:rPr>
              <a:t>ボルト孔間寸法　</a:t>
            </a:r>
            <a:r>
              <a:rPr kumimoji="1" lang="en-US" altLang="ja-JP" sz="600" b="1">
                <a:solidFill>
                  <a:schemeClr val="bg1">
                    <a:lumMod val="50000"/>
                  </a:schemeClr>
                </a:solidFill>
              </a:rPr>
              <a:t>A</a:t>
            </a:r>
            <a:endParaRPr kumimoji="1" lang="ja-JP" altLang="en-US" sz="600" b="1">
              <a:solidFill>
                <a:schemeClr val="bg1">
                  <a:lumMod val="50000"/>
                </a:schemeClr>
              </a:solidFill>
            </a:endParaRPr>
          </a:p>
        </xdr:txBody>
      </xdr:sp>
      <xdr:sp macro="" textlink="">
        <xdr:nvSpPr>
          <xdr:cNvPr id="145" name="テキスト ボックス 144">
            <a:extLst>
              <a:ext uri="{FF2B5EF4-FFF2-40B4-BE49-F238E27FC236}">
                <a16:creationId xmlns:a16="http://schemas.microsoft.com/office/drawing/2014/main" id="{BFDC58A5-BBA8-44C3-ADF4-702F031CB42D}"/>
              </a:ext>
            </a:extLst>
          </xdr:cNvPr>
          <xdr:cNvSpPr txBox="1"/>
        </xdr:nvSpPr>
        <xdr:spPr>
          <a:xfrm rot="16200000">
            <a:off x="8653916" y="5253595"/>
            <a:ext cx="909459" cy="4979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600" b="1">
                <a:solidFill>
                  <a:srgbClr val="FF0000"/>
                </a:solidFill>
              </a:rPr>
              <a:t>金物取付側</a:t>
            </a:r>
            <a:endParaRPr kumimoji="1" lang="en-US" altLang="ja-JP" sz="600" b="1">
              <a:solidFill>
                <a:srgbClr val="FF0000"/>
              </a:solidFill>
            </a:endParaRPr>
          </a:p>
          <a:p>
            <a:r>
              <a:rPr kumimoji="1" lang="ja-JP" altLang="en-US" sz="600" b="1">
                <a:solidFill>
                  <a:srgbClr val="FF0000"/>
                </a:solidFill>
              </a:rPr>
              <a:t>母屋間芯</a:t>
            </a:r>
            <a:r>
              <a:rPr kumimoji="1" lang="en-US" altLang="ja-JP" sz="600" b="1">
                <a:solidFill>
                  <a:srgbClr val="FF0000"/>
                </a:solidFill>
              </a:rPr>
              <a:t>-</a:t>
            </a:r>
            <a:r>
              <a:rPr kumimoji="1" lang="ja-JP" altLang="en-US" sz="600" b="1">
                <a:solidFill>
                  <a:srgbClr val="FF0000"/>
                </a:solidFill>
              </a:rPr>
              <a:t>芯寸法　</a:t>
            </a:r>
            <a:r>
              <a:rPr kumimoji="1" lang="en-US" altLang="ja-JP" sz="600" b="1">
                <a:solidFill>
                  <a:srgbClr val="FF0000"/>
                </a:solidFill>
              </a:rPr>
              <a:t>A'</a:t>
            </a:r>
            <a:endParaRPr kumimoji="1" lang="ja-JP" altLang="en-US" sz="600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0</xdr:col>
      <xdr:colOff>186269</xdr:colOff>
      <xdr:row>24</xdr:row>
      <xdr:rowOff>113422</xdr:rowOff>
    </xdr:from>
    <xdr:to>
      <xdr:col>4</xdr:col>
      <xdr:colOff>145629</xdr:colOff>
      <xdr:row>40</xdr:row>
      <xdr:rowOff>16406</xdr:rowOff>
    </xdr:to>
    <xdr:grpSp>
      <xdr:nvGrpSpPr>
        <xdr:cNvPr id="54" name="グループ化 53">
          <a:extLst>
            <a:ext uri="{FF2B5EF4-FFF2-40B4-BE49-F238E27FC236}">
              <a16:creationId xmlns:a16="http://schemas.microsoft.com/office/drawing/2014/main" id="{C005CAC0-5779-E0AC-A720-94BBC0A00CA0}"/>
            </a:ext>
          </a:extLst>
        </xdr:cNvPr>
        <xdr:cNvGrpSpPr/>
      </xdr:nvGrpSpPr>
      <xdr:grpSpPr>
        <a:xfrm>
          <a:off x="186269" y="4198589"/>
          <a:ext cx="2711027" cy="2612317"/>
          <a:chOff x="635000" y="6683194"/>
          <a:chExt cx="2697798" cy="2642863"/>
        </a:xfrm>
      </xdr:grpSpPr>
      <xdr:pic>
        <xdr:nvPicPr>
          <xdr:cNvPr id="102" name="図 101">
            <a:extLst>
              <a:ext uri="{FF2B5EF4-FFF2-40B4-BE49-F238E27FC236}">
                <a16:creationId xmlns:a16="http://schemas.microsoft.com/office/drawing/2014/main" id="{90E6973D-2AC0-50E3-277A-691B11124C6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0" y="6683194"/>
            <a:ext cx="2697798" cy="264286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171" name="直線矢印コネクタ 170">
            <a:extLst>
              <a:ext uri="{FF2B5EF4-FFF2-40B4-BE49-F238E27FC236}">
                <a16:creationId xmlns:a16="http://schemas.microsoft.com/office/drawing/2014/main" id="{7511C6D9-B16D-4724-8BE9-1D212C97DDEF}"/>
              </a:ext>
            </a:extLst>
          </xdr:cNvPr>
          <xdr:cNvCxnSpPr/>
        </xdr:nvCxnSpPr>
        <xdr:spPr>
          <a:xfrm flipV="1">
            <a:off x="1148392" y="7560469"/>
            <a:ext cx="1646871" cy="252484"/>
          </a:xfrm>
          <a:prstGeom prst="straightConnector1">
            <a:avLst/>
          </a:prstGeom>
          <a:ln>
            <a:solidFill>
              <a:schemeClr val="tx1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2" name="テキスト ボックス 171">
            <a:extLst>
              <a:ext uri="{FF2B5EF4-FFF2-40B4-BE49-F238E27FC236}">
                <a16:creationId xmlns:a16="http://schemas.microsoft.com/office/drawing/2014/main" id="{44FDF93B-E31E-41C8-AE41-DB00EB277EA7}"/>
              </a:ext>
            </a:extLst>
          </xdr:cNvPr>
          <xdr:cNvSpPr txBox="1"/>
        </xdr:nvSpPr>
        <xdr:spPr>
          <a:xfrm rot="21067082">
            <a:off x="1576664" y="7514409"/>
            <a:ext cx="918453" cy="155733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600" b="1">
                <a:solidFill>
                  <a:schemeClr val="tx1"/>
                </a:solidFill>
              </a:rPr>
              <a:t>ボルト孔間寸法　</a:t>
            </a:r>
            <a:r>
              <a:rPr kumimoji="1" lang="en-US" altLang="ja-JP" sz="600" b="1">
                <a:solidFill>
                  <a:schemeClr val="tx1"/>
                </a:solidFill>
              </a:rPr>
              <a:t>C</a:t>
            </a:r>
            <a:endParaRPr kumimoji="1" lang="ja-JP" altLang="en-US" sz="600" b="1">
              <a:solidFill>
                <a:schemeClr val="tx1"/>
              </a:solidFill>
            </a:endParaRPr>
          </a:p>
        </xdr:txBody>
      </xdr:sp>
      <xdr:cxnSp macro="">
        <xdr:nvCxnSpPr>
          <xdr:cNvPr id="173" name="直線コネクタ 172">
            <a:extLst>
              <a:ext uri="{FF2B5EF4-FFF2-40B4-BE49-F238E27FC236}">
                <a16:creationId xmlns:a16="http://schemas.microsoft.com/office/drawing/2014/main" id="{9217DA97-348B-4E96-9844-1AC26180770D}"/>
              </a:ext>
            </a:extLst>
          </xdr:cNvPr>
          <xdr:cNvCxnSpPr/>
        </xdr:nvCxnSpPr>
        <xdr:spPr>
          <a:xfrm flipH="1" flipV="1">
            <a:off x="1141918" y="7768828"/>
            <a:ext cx="15891" cy="185385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4" name="直線コネクタ 173">
            <a:extLst>
              <a:ext uri="{FF2B5EF4-FFF2-40B4-BE49-F238E27FC236}">
                <a16:creationId xmlns:a16="http://schemas.microsoft.com/office/drawing/2014/main" id="{370696C0-CA8F-AE78-479D-ABA781BD3A4B}"/>
              </a:ext>
            </a:extLst>
          </xdr:cNvPr>
          <xdr:cNvCxnSpPr/>
        </xdr:nvCxnSpPr>
        <xdr:spPr>
          <a:xfrm flipH="1" flipV="1">
            <a:off x="2785305" y="7520746"/>
            <a:ext cx="15891" cy="185385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7" name="直線矢印コネクタ 176">
            <a:extLst>
              <a:ext uri="{FF2B5EF4-FFF2-40B4-BE49-F238E27FC236}">
                <a16:creationId xmlns:a16="http://schemas.microsoft.com/office/drawing/2014/main" id="{E039A911-2247-4CAB-B7FF-491CF06CC7B4}"/>
              </a:ext>
            </a:extLst>
          </xdr:cNvPr>
          <xdr:cNvCxnSpPr/>
        </xdr:nvCxnSpPr>
        <xdr:spPr>
          <a:xfrm flipV="1">
            <a:off x="943480" y="7046335"/>
            <a:ext cx="753161" cy="763569"/>
          </a:xfrm>
          <a:prstGeom prst="straightConnector1">
            <a:avLst/>
          </a:prstGeom>
          <a:ln>
            <a:solidFill>
              <a:schemeClr val="tx1">
                <a:lumMod val="50000"/>
                <a:lumOff val="50000"/>
              </a:schemeClr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8" name="直線コネクタ 177">
            <a:extLst>
              <a:ext uri="{FF2B5EF4-FFF2-40B4-BE49-F238E27FC236}">
                <a16:creationId xmlns:a16="http://schemas.microsoft.com/office/drawing/2014/main" id="{5EA8E99F-1D8F-4B07-A542-D0BBEC789F80}"/>
              </a:ext>
            </a:extLst>
          </xdr:cNvPr>
          <xdr:cNvCxnSpPr/>
        </xdr:nvCxnSpPr>
        <xdr:spPr>
          <a:xfrm flipH="1" flipV="1">
            <a:off x="925440" y="7787770"/>
            <a:ext cx="197904" cy="134341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0" name="直線コネクタ 179">
            <a:extLst>
              <a:ext uri="{FF2B5EF4-FFF2-40B4-BE49-F238E27FC236}">
                <a16:creationId xmlns:a16="http://schemas.microsoft.com/office/drawing/2014/main" id="{18FFF290-2456-25FE-01C4-12503BCED0A2}"/>
              </a:ext>
            </a:extLst>
          </xdr:cNvPr>
          <xdr:cNvCxnSpPr/>
        </xdr:nvCxnSpPr>
        <xdr:spPr>
          <a:xfrm flipH="1" flipV="1">
            <a:off x="1667740" y="7028259"/>
            <a:ext cx="197904" cy="134341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81" name="テキスト ボックス 180">
            <a:extLst>
              <a:ext uri="{FF2B5EF4-FFF2-40B4-BE49-F238E27FC236}">
                <a16:creationId xmlns:a16="http://schemas.microsoft.com/office/drawing/2014/main" id="{94112346-AFA8-694C-75D1-9A0735CE01FF}"/>
              </a:ext>
            </a:extLst>
          </xdr:cNvPr>
          <xdr:cNvSpPr txBox="1"/>
        </xdr:nvSpPr>
        <xdr:spPr>
          <a:xfrm rot="18900000">
            <a:off x="860175" y="7270805"/>
            <a:ext cx="790979" cy="15573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600" b="1">
                <a:solidFill>
                  <a:schemeClr val="bg1">
                    <a:lumMod val="50000"/>
                  </a:schemeClr>
                </a:solidFill>
              </a:rPr>
              <a:t>ボルト孔間寸法　</a:t>
            </a:r>
            <a:r>
              <a:rPr kumimoji="1" lang="en-US" altLang="ja-JP" sz="600" b="1">
                <a:solidFill>
                  <a:schemeClr val="bg1">
                    <a:lumMod val="50000"/>
                  </a:schemeClr>
                </a:solidFill>
              </a:rPr>
              <a:t>A</a:t>
            </a:r>
            <a:endParaRPr kumimoji="1" lang="ja-JP" altLang="en-US" sz="600" b="1">
              <a:solidFill>
                <a:schemeClr val="bg1">
                  <a:lumMod val="50000"/>
                </a:schemeClr>
              </a:solidFill>
            </a:endParaRPr>
          </a:p>
        </xdr:txBody>
      </xdr:sp>
      <xdr:cxnSp macro="">
        <xdr:nvCxnSpPr>
          <xdr:cNvPr id="184" name="直線矢印コネクタ 183">
            <a:extLst>
              <a:ext uri="{FF2B5EF4-FFF2-40B4-BE49-F238E27FC236}">
                <a16:creationId xmlns:a16="http://schemas.microsoft.com/office/drawing/2014/main" id="{15BB6A94-9346-4B53-99BB-3052410EDDBF}"/>
              </a:ext>
            </a:extLst>
          </xdr:cNvPr>
          <xdr:cNvCxnSpPr/>
        </xdr:nvCxnSpPr>
        <xdr:spPr>
          <a:xfrm>
            <a:off x="1097721" y="8005690"/>
            <a:ext cx="880340" cy="496455"/>
          </a:xfrm>
          <a:prstGeom prst="straightConnector1">
            <a:avLst/>
          </a:prstGeom>
          <a:ln>
            <a:solidFill>
              <a:schemeClr val="tx1">
                <a:lumMod val="50000"/>
                <a:lumOff val="50000"/>
              </a:schemeClr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5" name="直線コネクタ 184">
            <a:extLst>
              <a:ext uri="{FF2B5EF4-FFF2-40B4-BE49-F238E27FC236}">
                <a16:creationId xmlns:a16="http://schemas.microsoft.com/office/drawing/2014/main" id="{88FE53B1-6BFF-44D0-8C3F-3CBC956D9D15}"/>
              </a:ext>
            </a:extLst>
          </xdr:cNvPr>
          <xdr:cNvCxnSpPr/>
        </xdr:nvCxnSpPr>
        <xdr:spPr>
          <a:xfrm flipH="1">
            <a:off x="1964531" y="8435487"/>
            <a:ext cx="93390" cy="91012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87" name="テキスト ボックス 186">
            <a:extLst>
              <a:ext uri="{FF2B5EF4-FFF2-40B4-BE49-F238E27FC236}">
                <a16:creationId xmlns:a16="http://schemas.microsoft.com/office/drawing/2014/main" id="{F7E86F10-1E7B-1DBD-EB2C-FE5E8C4DDE4B}"/>
              </a:ext>
            </a:extLst>
          </xdr:cNvPr>
          <xdr:cNvSpPr txBox="1"/>
        </xdr:nvSpPr>
        <xdr:spPr>
          <a:xfrm rot="1800000">
            <a:off x="1217656" y="8101551"/>
            <a:ext cx="753898" cy="15573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600" b="1">
                <a:solidFill>
                  <a:schemeClr val="bg1">
                    <a:lumMod val="50000"/>
                  </a:schemeClr>
                </a:solidFill>
              </a:rPr>
              <a:t>ボルト孔間寸法　</a:t>
            </a:r>
            <a:r>
              <a:rPr kumimoji="1" lang="en-US" altLang="ja-JP" sz="600" b="1">
                <a:solidFill>
                  <a:schemeClr val="bg1">
                    <a:lumMod val="50000"/>
                  </a:schemeClr>
                </a:solidFill>
              </a:rPr>
              <a:t>B</a:t>
            </a:r>
            <a:endParaRPr kumimoji="1" lang="ja-JP" altLang="en-US" sz="600" b="1">
              <a:solidFill>
                <a:schemeClr val="bg1">
                  <a:lumMod val="50000"/>
                </a:schemeClr>
              </a:solidFill>
            </a:endParaRPr>
          </a:p>
        </xdr:txBody>
      </xdr:sp>
      <xdr:cxnSp macro="">
        <xdr:nvCxnSpPr>
          <xdr:cNvPr id="188" name="直線コネクタ 187">
            <a:extLst>
              <a:ext uri="{FF2B5EF4-FFF2-40B4-BE49-F238E27FC236}">
                <a16:creationId xmlns:a16="http://schemas.microsoft.com/office/drawing/2014/main" id="{E3312C8D-A502-4425-1041-3ED53E057DD3}"/>
              </a:ext>
            </a:extLst>
          </xdr:cNvPr>
          <xdr:cNvCxnSpPr/>
        </xdr:nvCxnSpPr>
        <xdr:spPr>
          <a:xfrm flipH="1">
            <a:off x="1067016" y="7941161"/>
            <a:ext cx="93390" cy="91012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440268</xdr:colOff>
      <xdr:row>42</xdr:row>
      <xdr:rowOff>94193</xdr:rowOff>
    </xdr:from>
    <xdr:to>
      <xdr:col>9</xdr:col>
      <xdr:colOff>92202</xdr:colOff>
      <xdr:row>58</xdr:row>
      <xdr:rowOff>74102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6015A5F3-09BC-84EA-1160-3CD403BE2759}"/>
            </a:ext>
          </a:extLst>
        </xdr:cNvPr>
        <xdr:cNvGrpSpPr/>
      </xdr:nvGrpSpPr>
      <xdr:grpSpPr>
        <a:xfrm>
          <a:off x="3879851" y="7227360"/>
          <a:ext cx="2403601" cy="2689242"/>
          <a:chOff x="3219450" y="7038975"/>
          <a:chExt cx="2223684" cy="2720992"/>
        </a:xfrm>
      </xdr:grpSpPr>
      <xdr:pic>
        <xdr:nvPicPr>
          <xdr:cNvPr id="6" name="図 5">
            <a:extLst>
              <a:ext uri="{FF2B5EF4-FFF2-40B4-BE49-F238E27FC236}">
                <a16:creationId xmlns:a16="http://schemas.microsoft.com/office/drawing/2014/main" id="{82962916-A3BF-42C1-8354-368C49DB6A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29152" y="7229476"/>
            <a:ext cx="813982" cy="251110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図 6">
            <a:extLst>
              <a:ext uri="{FF2B5EF4-FFF2-40B4-BE49-F238E27FC236}">
                <a16:creationId xmlns:a16="http://schemas.microsoft.com/office/drawing/2014/main" id="{B1181E1B-911A-4269-AF72-5FB9549E1B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05177" y="7248526"/>
            <a:ext cx="1325963" cy="251144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1389B40D-7DA8-54D3-E501-5500068E24E2}"/>
              </a:ext>
            </a:extLst>
          </xdr:cNvPr>
          <xdr:cNvSpPr txBox="1"/>
        </xdr:nvSpPr>
        <xdr:spPr>
          <a:xfrm>
            <a:off x="3219450" y="7038975"/>
            <a:ext cx="790575" cy="2381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通常仕様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478B0B0D-57FC-9CCA-B041-B4744F0D60B3}"/>
              </a:ext>
            </a:extLst>
          </xdr:cNvPr>
          <xdr:cNvSpPr txBox="1"/>
        </xdr:nvSpPr>
        <xdr:spPr>
          <a:xfrm>
            <a:off x="3905250" y="7038975"/>
            <a:ext cx="790575" cy="2381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延長仕様</a:t>
            </a:r>
            <a:r>
              <a:rPr kumimoji="1" lang="en-US" altLang="ja-JP" sz="10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1</a:t>
            </a:r>
            <a:endPara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A1A88699-32B0-73A7-EA2B-96EE2D9E4101}"/>
              </a:ext>
            </a:extLst>
          </xdr:cNvPr>
          <xdr:cNvSpPr txBox="1"/>
        </xdr:nvSpPr>
        <xdr:spPr>
          <a:xfrm>
            <a:off x="4629150" y="7038975"/>
            <a:ext cx="790575" cy="2381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延長仕様</a:t>
            </a:r>
            <a:r>
              <a:rPr kumimoji="1" lang="en-US" altLang="ja-JP" sz="10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2</a:t>
            </a:r>
            <a:endPara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</xdr:grpSp>
    <xdr:clientData/>
  </xdr:twoCellAnchor>
  <xdr:twoCellAnchor>
    <xdr:from>
      <xdr:col>1</xdr:col>
      <xdr:colOff>610493</xdr:colOff>
      <xdr:row>0</xdr:row>
      <xdr:rowOff>2508</xdr:rowOff>
    </xdr:from>
    <xdr:to>
      <xdr:col>9</xdr:col>
      <xdr:colOff>75527</xdr:colOff>
      <xdr:row>4</xdr:row>
      <xdr:rowOff>103148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8AC73245-2B84-C42D-DD33-935E1B3D4903}"/>
            </a:ext>
          </a:extLst>
        </xdr:cNvPr>
        <xdr:cNvGrpSpPr/>
      </xdr:nvGrpSpPr>
      <xdr:grpSpPr>
        <a:xfrm>
          <a:off x="1298410" y="2508"/>
          <a:ext cx="4968367" cy="777973"/>
          <a:chOff x="1298030" y="-2512"/>
          <a:chExt cx="4957986" cy="782448"/>
        </a:xfrm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5640FA2E-8ACE-4AB1-BB7F-3252AD670713}"/>
              </a:ext>
            </a:extLst>
          </xdr:cNvPr>
          <xdr:cNvSpPr/>
        </xdr:nvSpPr>
        <xdr:spPr>
          <a:xfrm>
            <a:off x="2056274" y="-2512"/>
            <a:ext cx="3443515" cy="485669"/>
          </a:xfrm>
          <a:prstGeom prst="rect">
            <a:avLst/>
          </a:prstGeom>
          <a:noFill/>
        </xdr:spPr>
        <xdr:txBody>
          <a:bodyPr vertOverflow="clip" horzOverflow="clip" wrap="none" lIns="180000" tIns="0" rIns="180000" bIns="0" anchor="ctr" anchorCtr="0">
            <a:spAutoFit/>
          </a:bodyPr>
          <a:lstStyle/>
          <a:p>
            <a:pPr algn="ctr">
              <a:lnSpc>
                <a:spcPts val="4300"/>
              </a:lnSpc>
            </a:pPr>
            <a:r>
              <a:rPr lang="ja-JP" altLang="en-US" sz="2000" b="1" cap="none" spc="0">
                <a:ln w="9525">
                  <a:solidFill>
                    <a:schemeClr val="bg1"/>
                  </a:solidFill>
                  <a:prstDash val="solid"/>
                </a:ln>
                <a:solidFill>
                  <a:schemeClr val="tx1"/>
                </a:solidFill>
                <a:effectLst>
                  <a:outerShdw blurRad="12700" dist="38100" dir="2700000" algn="tl" rotWithShape="0">
                    <a:schemeClr val="bg2">
                      <a:lumMod val="50000"/>
                    </a:schemeClr>
                  </a:outerShdw>
                </a:effectLst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勾配用オメガメタルブレース</a:t>
            </a:r>
          </a:p>
        </xdr:txBody>
      </xdr:sp>
      <xdr:sp macro="" textlink="">
        <xdr:nvSpPr>
          <xdr:cNvPr id="21" name="正方形/長方形 20">
            <a:extLst>
              <a:ext uri="{FF2B5EF4-FFF2-40B4-BE49-F238E27FC236}">
                <a16:creationId xmlns:a16="http://schemas.microsoft.com/office/drawing/2014/main" id="{4AE947DC-A4B3-3126-1687-22E37E683AAD}"/>
              </a:ext>
            </a:extLst>
          </xdr:cNvPr>
          <xdr:cNvSpPr/>
        </xdr:nvSpPr>
        <xdr:spPr>
          <a:xfrm>
            <a:off x="1298030" y="294267"/>
            <a:ext cx="4957986" cy="485669"/>
          </a:xfrm>
          <a:prstGeom prst="rect">
            <a:avLst/>
          </a:prstGeom>
          <a:noFill/>
        </xdr:spPr>
        <xdr:txBody>
          <a:bodyPr vertOverflow="clip" horzOverflow="clip" wrap="none" lIns="180000" tIns="0" rIns="180000" bIns="0" anchor="t" anchorCtr="1">
            <a:spAutoFit/>
          </a:bodyPr>
          <a:lstStyle/>
          <a:p>
            <a:pPr algn="ctr">
              <a:lnSpc>
                <a:spcPts val="4300"/>
              </a:lnSpc>
            </a:pPr>
            <a:r>
              <a:rPr lang="ja-JP" altLang="en-US" sz="2000" b="1" cap="none" spc="0">
                <a:ln w="9525">
                  <a:solidFill>
                    <a:schemeClr val="bg1"/>
                  </a:solidFill>
                  <a:prstDash val="solid"/>
                </a:ln>
                <a:solidFill>
                  <a:schemeClr val="tx1"/>
                </a:solidFill>
                <a:effectLst>
                  <a:outerShdw blurRad="12700" dist="38100" dir="2700000" algn="tl" rotWithShape="0">
                    <a:schemeClr val="bg2">
                      <a:lumMod val="50000"/>
                    </a:schemeClr>
                  </a:outerShdw>
                </a:effectLst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ブレースセット　ボルト孔間寸法計算シート</a:t>
            </a:r>
          </a:p>
        </xdr:txBody>
      </xdr:sp>
    </xdr:grpSp>
    <xdr:clientData/>
  </xdr:twoCellAnchor>
  <xdr:twoCellAnchor editAs="oneCell">
    <xdr:from>
      <xdr:col>0</xdr:col>
      <xdr:colOff>490541</xdr:colOff>
      <xdr:row>39</xdr:row>
      <xdr:rowOff>171443</xdr:rowOff>
    </xdr:from>
    <xdr:to>
      <xdr:col>4</xdr:col>
      <xdr:colOff>643046</xdr:colOff>
      <xdr:row>59</xdr:row>
      <xdr:rowOff>126443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65288D43-D2FC-D575-4FD8-867552386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0541" y="6877043"/>
          <a:ext cx="2895705" cy="338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66680</xdr:colOff>
      <xdr:row>4</xdr:row>
      <xdr:rowOff>133359</xdr:rowOff>
    </xdr:from>
    <xdr:ext cx="1663762" cy="289429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CC10EC16-33C5-494A-9B56-349A091B4F29}"/>
            </a:ext>
          </a:extLst>
        </xdr:cNvPr>
        <xdr:cNvSpPr txBox="1"/>
      </xdr:nvSpPr>
      <xdr:spPr>
        <a:xfrm>
          <a:off x="66680" y="810692"/>
          <a:ext cx="1663762" cy="289429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108000" tIns="36000" rIns="108000" bIns="36000" rtlCol="0" anchor="t">
          <a:spAutoFit/>
        </a:bodyPr>
        <a:lstStyle/>
        <a:p>
          <a:r>
            <a:rPr kumimoji="1" lang="ja-JP" altLang="en-US" sz="13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≪母屋水平納まり≫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38100</xdr:rowOff>
    </xdr:from>
    <xdr:to>
      <xdr:col>3</xdr:col>
      <xdr:colOff>600075</xdr:colOff>
      <xdr:row>50</xdr:row>
      <xdr:rowOff>65088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FECF71CD-9C00-46FF-875E-F0A5D8CFADE9}"/>
            </a:ext>
          </a:extLst>
        </xdr:cNvPr>
        <xdr:cNvSpPr>
          <a:spLocks noChangeAspect="1" noChangeArrowheads="1"/>
        </xdr:cNvSpPr>
      </xdr:nvSpPr>
      <xdr:spPr bwMode="auto">
        <a:xfrm>
          <a:off x="0" y="5975350"/>
          <a:ext cx="2647950" cy="2646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210602</xdr:colOff>
      <xdr:row>25</xdr:row>
      <xdr:rowOff>50690</xdr:rowOff>
    </xdr:from>
    <xdr:to>
      <xdr:col>4</xdr:col>
      <xdr:colOff>43212</xdr:colOff>
      <xdr:row>40</xdr:row>
      <xdr:rowOff>14791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50CC2E23-5BDD-AD3B-BE01-F66935FE731C}"/>
            </a:ext>
          </a:extLst>
        </xdr:cNvPr>
        <xdr:cNvGrpSpPr/>
      </xdr:nvGrpSpPr>
      <xdr:grpSpPr>
        <a:xfrm>
          <a:off x="210602" y="4305190"/>
          <a:ext cx="2584277" cy="2504101"/>
          <a:chOff x="6917520" y="7407976"/>
          <a:chExt cx="2573352" cy="2552392"/>
        </a:xfrm>
      </xdr:grpSpPr>
      <xdr:pic>
        <xdr:nvPicPr>
          <xdr:cNvPr id="75" name="図 74">
            <a:extLst>
              <a:ext uri="{FF2B5EF4-FFF2-40B4-BE49-F238E27FC236}">
                <a16:creationId xmlns:a16="http://schemas.microsoft.com/office/drawing/2014/main" id="{95D79F26-82FB-88D8-2AC9-5EB877E9CBD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917520" y="7407976"/>
            <a:ext cx="2573352" cy="255239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265" name="直線矢印コネクタ 264">
            <a:extLst>
              <a:ext uri="{FF2B5EF4-FFF2-40B4-BE49-F238E27FC236}">
                <a16:creationId xmlns:a16="http://schemas.microsoft.com/office/drawing/2014/main" id="{BDEE2CBA-A3A0-C0A1-767A-188450A8A170}"/>
              </a:ext>
            </a:extLst>
          </xdr:cNvPr>
          <xdr:cNvCxnSpPr/>
        </xdr:nvCxnSpPr>
        <xdr:spPr>
          <a:xfrm flipV="1">
            <a:off x="7404004" y="8256024"/>
            <a:ext cx="1583294" cy="192384"/>
          </a:xfrm>
          <a:prstGeom prst="straightConnector1">
            <a:avLst/>
          </a:prstGeom>
          <a:ln>
            <a:solidFill>
              <a:schemeClr val="tx1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66" name="テキスト ボックス 265">
            <a:extLst>
              <a:ext uri="{FF2B5EF4-FFF2-40B4-BE49-F238E27FC236}">
                <a16:creationId xmlns:a16="http://schemas.microsoft.com/office/drawing/2014/main" id="{4C134F65-F234-D09C-3178-AB9CE6DB3AB7}"/>
              </a:ext>
            </a:extLst>
          </xdr:cNvPr>
          <xdr:cNvSpPr txBox="1"/>
        </xdr:nvSpPr>
        <xdr:spPr>
          <a:xfrm rot="21180000">
            <a:off x="7777467" y="8175814"/>
            <a:ext cx="920579" cy="158273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600" b="1">
                <a:solidFill>
                  <a:schemeClr val="tx1"/>
                </a:solidFill>
              </a:rPr>
              <a:t>ボルト孔間寸法　</a:t>
            </a:r>
            <a:r>
              <a:rPr kumimoji="1" lang="en-US" altLang="ja-JP" sz="600" b="1">
                <a:solidFill>
                  <a:schemeClr val="tx1"/>
                </a:solidFill>
              </a:rPr>
              <a:t>C</a:t>
            </a:r>
            <a:endParaRPr kumimoji="1" lang="ja-JP" altLang="en-US" sz="600" b="1">
              <a:solidFill>
                <a:schemeClr val="tx1"/>
              </a:solidFill>
            </a:endParaRPr>
          </a:p>
        </xdr:txBody>
      </xdr:sp>
      <xdr:cxnSp macro="">
        <xdr:nvCxnSpPr>
          <xdr:cNvPr id="267" name="直線コネクタ 266">
            <a:extLst>
              <a:ext uri="{FF2B5EF4-FFF2-40B4-BE49-F238E27FC236}">
                <a16:creationId xmlns:a16="http://schemas.microsoft.com/office/drawing/2014/main" id="{111FA583-E1C1-41F5-A846-6458A68F4A0D}"/>
              </a:ext>
            </a:extLst>
          </xdr:cNvPr>
          <xdr:cNvCxnSpPr/>
        </xdr:nvCxnSpPr>
        <xdr:spPr>
          <a:xfrm flipH="1" flipV="1">
            <a:off x="7401927" y="8394307"/>
            <a:ext cx="15844" cy="188621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8" name="直線コネクタ 267">
            <a:extLst>
              <a:ext uri="{FF2B5EF4-FFF2-40B4-BE49-F238E27FC236}">
                <a16:creationId xmlns:a16="http://schemas.microsoft.com/office/drawing/2014/main" id="{F03D9F53-6638-B6DC-E87B-FB10700283F4}"/>
              </a:ext>
            </a:extLst>
          </xdr:cNvPr>
          <xdr:cNvCxnSpPr/>
        </xdr:nvCxnSpPr>
        <xdr:spPr>
          <a:xfrm flipH="1" flipV="1">
            <a:off x="8983077" y="8211795"/>
            <a:ext cx="15844" cy="188621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9" name="直線矢印コネクタ 268">
            <a:extLst>
              <a:ext uri="{FF2B5EF4-FFF2-40B4-BE49-F238E27FC236}">
                <a16:creationId xmlns:a16="http://schemas.microsoft.com/office/drawing/2014/main" id="{F2952896-ADD8-CD7A-36EB-92992B70EEA9}"/>
              </a:ext>
            </a:extLst>
          </xdr:cNvPr>
          <xdr:cNvCxnSpPr/>
        </xdr:nvCxnSpPr>
        <xdr:spPr>
          <a:xfrm flipV="1">
            <a:off x="7242073" y="7770768"/>
            <a:ext cx="673454" cy="688047"/>
          </a:xfrm>
          <a:prstGeom prst="straightConnector1">
            <a:avLst/>
          </a:prstGeom>
          <a:ln>
            <a:solidFill>
              <a:schemeClr val="tx1">
                <a:lumMod val="50000"/>
                <a:lumOff val="50000"/>
              </a:schemeClr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0" name="直線コネクタ 269">
            <a:extLst>
              <a:ext uri="{FF2B5EF4-FFF2-40B4-BE49-F238E27FC236}">
                <a16:creationId xmlns:a16="http://schemas.microsoft.com/office/drawing/2014/main" id="{1CD59AE0-5952-8BBE-D0A9-6F92DBBF7EDE}"/>
              </a:ext>
            </a:extLst>
          </xdr:cNvPr>
          <xdr:cNvCxnSpPr/>
        </xdr:nvCxnSpPr>
        <xdr:spPr>
          <a:xfrm flipH="1" flipV="1">
            <a:off x="7221653" y="8447213"/>
            <a:ext cx="197322" cy="137496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1" name="直線コネクタ 270">
            <a:extLst>
              <a:ext uri="{FF2B5EF4-FFF2-40B4-BE49-F238E27FC236}">
                <a16:creationId xmlns:a16="http://schemas.microsoft.com/office/drawing/2014/main" id="{1F6BB573-C8ED-AB34-12D0-41D307E766CF}"/>
              </a:ext>
            </a:extLst>
          </xdr:cNvPr>
          <xdr:cNvCxnSpPr/>
        </xdr:nvCxnSpPr>
        <xdr:spPr>
          <a:xfrm flipH="1" flipV="1">
            <a:off x="7886711" y="7752268"/>
            <a:ext cx="197322" cy="136379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72" name="テキスト ボックス 271">
            <a:extLst>
              <a:ext uri="{FF2B5EF4-FFF2-40B4-BE49-F238E27FC236}">
                <a16:creationId xmlns:a16="http://schemas.microsoft.com/office/drawing/2014/main" id="{74D06353-FBE8-8240-FB53-6EF5D9E10075}"/>
              </a:ext>
            </a:extLst>
          </xdr:cNvPr>
          <xdr:cNvSpPr txBox="1"/>
        </xdr:nvSpPr>
        <xdr:spPr>
          <a:xfrm rot="18840000">
            <a:off x="7105664" y="7979838"/>
            <a:ext cx="798308" cy="15827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600" b="1">
                <a:solidFill>
                  <a:schemeClr val="bg1">
                    <a:lumMod val="50000"/>
                  </a:schemeClr>
                </a:solidFill>
              </a:rPr>
              <a:t>ボルト孔間寸法　</a:t>
            </a:r>
            <a:r>
              <a:rPr kumimoji="1" lang="en-US" altLang="ja-JP" sz="600" b="1">
                <a:solidFill>
                  <a:schemeClr val="bg1">
                    <a:lumMod val="50000"/>
                  </a:schemeClr>
                </a:solidFill>
              </a:rPr>
              <a:t>A</a:t>
            </a:r>
            <a:endParaRPr kumimoji="1" lang="ja-JP" altLang="en-US" sz="600" b="1">
              <a:solidFill>
                <a:schemeClr val="bg1">
                  <a:lumMod val="50000"/>
                </a:schemeClr>
              </a:solidFill>
            </a:endParaRPr>
          </a:p>
        </xdr:txBody>
      </xdr:sp>
      <xdr:cxnSp macro="">
        <xdr:nvCxnSpPr>
          <xdr:cNvPr id="273" name="直線矢印コネクタ 272">
            <a:extLst>
              <a:ext uri="{FF2B5EF4-FFF2-40B4-BE49-F238E27FC236}">
                <a16:creationId xmlns:a16="http://schemas.microsoft.com/office/drawing/2014/main" id="{3C07A923-E1A8-F1E2-E63E-DC366EFDCBD8}"/>
              </a:ext>
            </a:extLst>
          </xdr:cNvPr>
          <xdr:cNvCxnSpPr/>
        </xdr:nvCxnSpPr>
        <xdr:spPr>
          <a:xfrm>
            <a:off x="7356556" y="8632262"/>
            <a:ext cx="882579" cy="504761"/>
          </a:xfrm>
          <a:prstGeom prst="straightConnector1">
            <a:avLst/>
          </a:prstGeom>
          <a:ln>
            <a:solidFill>
              <a:schemeClr val="tx1">
                <a:lumMod val="50000"/>
                <a:lumOff val="50000"/>
              </a:schemeClr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74" name="テキスト ボックス 273">
            <a:extLst>
              <a:ext uri="{FF2B5EF4-FFF2-40B4-BE49-F238E27FC236}">
                <a16:creationId xmlns:a16="http://schemas.microsoft.com/office/drawing/2014/main" id="{3339B907-D8C0-009C-F0D2-A03C0DE57962}"/>
              </a:ext>
            </a:extLst>
          </xdr:cNvPr>
          <xdr:cNvSpPr txBox="1"/>
        </xdr:nvSpPr>
        <xdr:spPr>
          <a:xfrm rot="1800000">
            <a:off x="7476139" y="8729256"/>
            <a:ext cx="756509" cy="15939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600" b="1">
                <a:solidFill>
                  <a:schemeClr val="bg1">
                    <a:lumMod val="50000"/>
                  </a:schemeClr>
                </a:solidFill>
              </a:rPr>
              <a:t>ボルト孔間寸法　</a:t>
            </a:r>
            <a:r>
              <a:rPr kumimoji="1" lang="en-US" altLang="ja-JP" sz="600" b="1">
                <a:solidFill>
                  <a:schemeClr val="bg1">
                    <a:lumMod val="50000"/>
                  </a:schemeClr>
                </a:solidFill>
              </a:rPr>
              <a:t>B</a:t>
            </a:r>
            <a:endParaRPr kumimoji="1" lang="ja-JP" altLang="en-US" sz="600" b="1">
              <a:solidFill>
                <a:schemeClr val="bg1">
                  <a:lumMod val="50000"/>
                </a:schemeClr>
              </a:solidFill>
            </a:endParaRPr>
          </a:p>
        </xdr:txBody>
      </xdr:sp>
      <xdr:cxnSp macro="">
        <xdr:nvCxnSpPr>
          <xdr:cNvPr id="275" name="直線コネクタ 274">
            <a:extLst>
              <a:ext uri="{FF2B5EF4-FFF2-40B4-BE49-F238E27FC236}">
                <a16:creationId xmlns:a16="http://schemas.microsoft.com/office/drawing/2014/main" id="{06F3E1FA-5250-285C-1E99-486DC202F6DC}"/>
              </a:ext>
            </a:extLst>
          </xdr:cNvPr>
          <xdr:cNvCxnSpPr/>
        </xdr:nvCxnSpPr>
        <xdr:spPr>
          <a:xfrm flipH="1">
            <a:off x="7335161" y="8560073"/>
            <a:ext cx="93115" cy="93149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7" name="直線コネクタ 276">
            <a:extLst>
              <a:ext uri="{FF2B5EF4-FFF2-40B4-BE49-F238E27FC236}">
                <a16:creationId xmlns:a16="http://schemas.microsoft.com/office/drawing/2014/main" id="{8A14260C-B1EB-F865-7BF7-4534A3A6705D}"/>
              </a:ext>
            </a:extLst>
          </xdr:cNvPr>
          <xdr:cNvCxnSpPr/>
        </xdr:nvCxnSpPr>
        <xdr:spPr>
          <a:xfrm flipH="1">
            <a:off x="8224980" y="9065819"/>
            <a:ext cx="93115" cy="93149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247625</xdr:colOff>
      <xdr:row>10</xdr:row>
      <xdr:rowOff>83792</xdr:rowOff>
    </xdr:from>
    <xdr:to>
      <xdr:col>4</xdr:col>
      <xdr:colOff>580548</xdr:colOff>
      <xdr:row>24</xdr:row>
      <xdr:rowOff>12449</xdr:rowOff>
    </xdr:to>
    <xdr:grpSp>
      <xdr:nvGrpSpPr>
        <xdr:cNvPr id="42" name="グループ化 41">
          <a:extLst>
            <a:ext uri="{FF2B5EF4-FFF2-40B4-BE49-F238E27FC236}">
              <a16:creationId xmlns:a16="http://schemas.microsoft.com/office/drawing/2014/main" id="{CC801898-1CEA-D56C-7C1B-C6C28056E174}"/>
            </a:ext>
          </a:extLst>
        </xdr:cNvPr>
        <xdr:cNvGrpSpPr/>
      </xdr:nvGrpSpPr>
      <xdr:grpSpPr>
        <a:xfrm>
          <a:off x="247625" y="1798292"/>
          <a:ext cx="3084590" cy="2299324"/>
          <a:chOff x="286276" y="1444010"/>
          <a:chExt cx="3077627" cy="2343545"/>
        </a:xfrm>
      </xdr:grpSpPr>
      <xdr:pic>
        <xdr:nvPicPr>
          <xdr:cNvPr id="73" name="図 72">
            <a:extLst>
              <a:ext uri="{FF2B5EF4-FFF2-40B4-BE49-F238E27FC236}">
                <a16:creationId xmlns:a16="http://schemas.microsoft.com/office/drawing/2014/main" id="{145F8B54-5FD7-2867-EF15-2914F279AC2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0394" y="1451560"/>
            <a:ext cx="1664794" cy="215749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4" name="図 73">
            <a:extLst>
              <a:ext uri="{FF2B5EF4-FFF2-40B4-BE49-F238E27FC236}">
                <a16:creationId xmlns:a16="http://schemas.microsoft.com/office/drawing/2014/main" id="{C13C055B-8C5C-13E4-2D51-3F0B1FF5319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1396" y="1469120"/>
            <a:ext cx="1032507" cy="21232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65" name="グループ化 164">
            <a:extLst>
              <a:ext uri="{FF2B5EF4-FFF2-40B4-BE49-F238E27FC236}">
                <a16:creationId xmlns:a16="http://schemas.microsoft.com/office/drawing/2014/main" id="{720D0CA9-EE6A-46E7-851E-E20CFA2A51FE}"/>
              </a:ext>
            </a:extLst>
          </xdr:cNvPr>
          <xdr:cNvGrpSpPr/>
        </xdr:nvGrpSpPr>
        <xdr:grpSpPr>
          <a:xfrm rot="16200000">
            <a:off x="899173" y="1795018"/>
            <a:ext cx="556115" cy="0"/>
            <a:chOff x="8294787" y="5702690"/>
            <a:chExt cx="553152" cy="0"/>
          </a:xfrm>
        </xdr:grpSpPr>
        <xdr:cxnSp macro="">
          <xdr:nvCxnSpPr>
            <xdr:cNvPr id="166" name="直線矢印コネクタ 165">
              <a:extLst>
                <a:ext uri="{FF2B5EF4-FFF2-40B4-BE49-F238E27FC236}">
                  <a16:creationId xmlns:a16="http://schemas.microsoft.com/office/drawing/2014/main" id="{90AD9799-836E-0BF8-6CD4-B614A8F11F95}"/>
                </a:ext>
              </a:extLst>
            </xdr:cNvPr>
            <xdr:cNvCxnSpPr/>
          </xdr:nvCxnSpPr>
          <xdr:spPr>
            <a:xfrm flipH="1" flipV="1">
              <a:off x="8294787" y="5702690"/>
              <a:ext cx="143915" cy="0"/>
            </a:xfrm>
            <a:prstGeom prst="straightConnector1">
              <a:avLst/>
            </a:prstGeom>
            <a:ln>
              <a:solidFill>
                <a:srgbClr val="7030A0"/>
              </a:solidFill>
              <a:headEnd type="triangle"/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67" name="直線矢印コネクタ 166">
              <a:extLst>
                <a:ext uri="{FF2B5EF4-FFF2-40B4-BE49-F238E27FC236}">
                  <a16:creationId xmlns:a16="http://schemas.microsoft.com/office/drawing/2014/main" id="{84F562CA-FBD8-8D45-868F-13F6BD770064}"/>
                </a:ext>
              </a:extLst>
            </xdr:cNvPr>
            <xdr:cNvCxnSpPr/>
          </xdr:nvCxnSpPr>
          <xdr:spPr>
            <a:xfrm rot="10800000" flipH="1" flipV="1">
              <a:off x="8487614" y="5702690"/>
              <a:ext cx="360325" cy="0"/>
            </a:xfrm>
            <a:prstGeom prst="straightConnector1">
              <a:avLst/>
            </a:prstGeom>
            <a:ln>
              <a:solidFill>
                <a:srgbClr val="7030A0"/>
              </a:solidFill>
              <a:headEnd type="triangle"/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68" name="直線矢印コネクタ 167">
              <a:extLst>
                <a:ext uri="{FF2B5EF4-FFF2-40B4-BE49-F238E27FC236}">
                  <a16:creationId xmlns:a16="http://schemas.microsoft.com/office/drawing/2014/main" id="{6076AF99-5D73-B12C-CD33-8DE57FCEA026}"/>
                </a:ext>
              </a:extLst>
            </xdr:cNvPr>
            <xdr:cNvCxnSpPr/>
          </xdr:nvCxnSpPr>
          <xdr:spPr>
            <a:xfrm rot="10800000" flipH="1" flipV="1">
              <a:off x="8412446" y="5702690"/>
              <a:ext cx="90000" cy="0"/>
            </a:xfrm>
            <a:prstGeom prst="straightConnector1">
              <a:avLst/>
            </a:prstGeom>
            <a:ln>
              <a:solidFill>
                <a:srgbClr val="7030A0"/>
              </a:solidFill>
              <a:headEnd type="none"/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70" name="テキスト ボックス 169">
            <a:extLst>
              <a:ext uri="{FF2B5EF4-FFF2-40B4-BE49-F238E27FC236}">
                <a16:creationId xmlns:a16="http://schemas.microsoft.com/office/drawing/2014/main" id="{88028CC9-3EB2-473A-AAA5-E527830EAEB3}"/>
              </a:ext>
            </a:extLst>
          </xdr:cNvPr>
          <xdr:cNvSpPr txBox="1"/>
        </xdr:nvSpPr>
        <xdr:spPr>
          <a:xfrm rot="16200000">
            <a:off x="814852" y="1606108"/>
            <a:ext cx="472732" cy="14853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600" b="1">
                <a:solidFill>
                  <a:srgbClr val="7030A0"/>
                </a:solidFill>
              </a:rPr>
              <a:t>(d) </a:t>
            </a:r>
            <a:r>
              <a:rPr kumimoji="1" lang="ja-JP" altLang="en-US" sz="600" b="1">
                <a:solidFill>
                  <a:srgbClr val="7030A0"/>
                </a:solidFill>
              </a:rPr>
              <a:t>材料幅</a:t>
            </a:r>
          </a:p>
        </xdr:txBody>
      </xdr:sp>
      <xdr:grpSp>
        <xdr:nvGrpSpPr>
          <xdr:cNvPr id="176" name="グループ化 175">
            <a:extLst>
              <a:ext uri="{FF2B5EF4-FFF2-40B4-BE49-F238E27FC236}">
                <a16:creationId xmlns:a16="http://schemas.microsoft.com/office/drawing/2014/main" id="{445ABE5C-2A3B-3279-33E0-5E42FDE6960E}"/>
              </a:ext>
            </a:extLst>
          </xdr:cNvPr>
          <xdr:cNvGrpSpPr/>
        </xdr:nvGrpSpPr>
        <xdr:grpSpPr>
          <a:xfrm rot="16200000">
            <a:off x="896421" y="3096285"/>
            <a:ext cx="561610" cy="7"/>
            <a:chOff x="8294771" y="5702690"/>
            <a:chExt cx="556198" cy="7"/>
          </a:xfrm>
        </xdr:grpSpPr>
        <xdr:cxnSp macro="">
          <xdr:nvCxnSpPr>
            <xdr:cNvPr id="177" name="直線矢印コネクタ 176">
              <a:extLst>
                <a:ext uri="{FF2B5EF4-FFF2-40B4-BE49-F238E27FC236}">
                  <a16:creationId xmlns:a16="http://schemas.microsoft.com/office/drawing/2014/main" id="{BF06CF82-4462-A382-891E-A80A0E0C371B}"/>
                </a:ext>
              </a:extLst>
            </xdr:cNvPr>
            <xdr:cNvCxnSpPr/>
          </xdr:nvCxnSpPr>
          <xdr:spPr>
            <a:xfrm flipH="1" flipV="1">
              <a:off x="8294771" y="5702690"/>
              <a:ext cx="143915" cy="0"/>
            </a:xfrm>
            <a:prstGeom prst="straightConnector1">
              <a:avLst/>
            </a:prstGeom>
            <a:ln>
              <a:solidFill>
                <a:srgbClr val="7030A0"/>
              </a:solidFill>
              <a:headEnd type="triangle"/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8" name="直線矢印コネクタ 177">
              <a:extLst>
                <a:ext uri="{FF2B5EF4-FFF2-40B4-BE49-F238E27FC236}">
                  <a16:creationId xmlns:a16="http://schemas.microsoft.com/office/drawing/2014/main" id="{F9F9EAE3-F12B-5BE3-FD47-FC1D4BD31E0C}"/>
                </a:ext>
              </a:extLst>
            </xdr:cNvPr>
            <xdr:cNvCxnSpPr/>
          </xdr:nvCxnSpPr>
          <xdr:spPr>
            <a:xfrm rot="10800000" flipH="1" flipV="1">
              <a:off x="8492205" y="5702697"/>
              <a:ext cx="358764" cy="0"/>
            </a:xfrm>
            <a:prstGeom prst="straightConnector1">
              <a:avLst/>
            </a:prstGeom>
            <a:ln>
              <a:solidFill>
                <a:srgbClr val="7030A0"/>
              </a:solidFill>
              <a:headEnd type="triangle"/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9" name="直線矢印コネクタ 178">
              <a:extLst>
                <a:ext uri="{FF2B5EF4-FFF2-40B4-BE49-F238E27FC236}">
                  <a16:creationId xmlns:a16="http://schemas.microsoft.com/office/drawing/2014/main" id="{152DFA67-5C43-312D-63ED-89EE6526FF3B}"/>
                </a:ext>
              </a:extLst>
            </xdr:cNvPr>
            <xdr:cNvCxnSpPr/>
          </xdr:nvCxnSpPr>
          <xdr:spPr>
            <a:xfrm rot="10800000" flipH="1" flipV="1">
              <a:off x="8412446" y="5702690"/>
              <a:ext cx="90000" cy="0"/>
            </a:xfrm>
            <a:prstGeom prst="straightConnector1">
              <a:avLst/>
            </a:prstGeom>
            <a:ln>
              <a:solidFill>
                <a:srgbClr val="7030A0"/>
              </a:solidFill>
              <a:headEnd type="none"/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80" name="テキスト ボックス 179">
            <a:extLst>
              <a:ext uri="{FF2B5EF4-FFF2-40B4-BE49-F238E27FC236}">
                <a16:creationId xmlns:a16="http://schemas.microsoft.com/office/drawing/2014/main" id="{A6DB5AF6-899B-2B09-49B4-D947BBF3E776}"/>
              </a:ext>
            </a:extLst>
          </xdr:cNvPr>
          <xdr:cNvSpPr txBox="1"/>
        </xdr:nvSpPr>
        <xdr:spPr>
          <a:xfrm rot="16200000">
            <a:off x="818390" y="2905858"/>
            <a:ext cx="472731" cy="14853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600" b="1">
                <a:solidFill>
                  <a:srgbClr val="7030A0"/>
                </a:solidFill>
              </a:rPr>
              <a:t>(c) </a:t>
            </a:r>
            <a:r>
              <a:rPr kumimoji="1" lang="ja-JP" altLang="en-US" sz="600" b="1">
                <a:solidFill>
                  <a:srgbClr val="7030A0"/>
                </a:solidFill>
              </a:rPr>
              <a:t>材料幅</a:t>
            </a:r>
          </a:p>
        </xdr:txBody>
      </xdr:sp>
      <xdr:grpSp>
        <xdr:nvGrpSpPr>
          <xdr:cNvPr id="201" name="グループ化 200">
            <a:extLst>
              <a:ext uri="{FF2B5EF4-FFF2-40B4-BE49-F238E27FC236}">
                <a16:creationId xmlns:a16="http://schemas.microsoft.com/office/drawing/2014/main" id="{3E60A2B9-C259-4E52-B89A-A81B86FBB999}"/>
              </a:ext>
            </a:extLst>
          </xdr:cNvPr>
          <xdr:cNvGrpSpPr/>
        </xdr:nvGrpSpPr>
        <xdr:grpSpPr>
          <a:xfrm rot="10800000">
            <a:off x="1487912" y="2464836"/>
            <a:ext cx="577675" cy="20"/>
            <a:chOff x="8291285" y="5705865"/>
            <a:chExt cx="575540" cy="20"/>
          </a:xfrm>
        </xdr:grpSpPr>
        <xdr:cxnSp macro="">
          <xdr:nvCxnSpPr>
            <xdr:cNvPr id="202" name="直線矢印コネクタ 201">
              <a:extLst>
                <a:ext uri="{FF2B5EF4-FFF2-40B4-BE49-F238E27FC236}">
                  <a16:creationId xmlns:a16="http://schemas.microsoft.com/office/drawing/2014/main" id="{4CEEB25A-4AC0-6F9E-527A-B2A6634B4740}"/>
                </a:ext>
              </a:extLst>
            </xdr:cNvPr>
            <xdr:cNvCxnSpPr/>
          </xdr:nvCxnSpPr>
          <xdr:spPr>
            <a:xfrm flipH="1" flipV="1">
              <a:off x="8291285" y="5705865"/>
              <a:ext cx="143915" cy="0"/>
            </a:xfrm>
            <a:prstGeom prst="straightConnector1">
              <a:avLst/>
            </a:prstGeom>
            <a:ln>
              <a:solidFill>
                <a:srgbClr val="0070C0"/>
              </a:solidFill>
              <a:headEnd type="triangle"/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03" name="直線矢印コネクタ 202">
              <a:extLst>
                <a:ext uri="{FF2B5EF4-FFF2-40B4-BE49-F238E27FC236}">
                  <a16:creationId xmlns:a16="http://schemas.microsoft.com/office/drawing/2014/main" id="{FF708CBB-1CFA-DBDF-0EBF-0BEB960439C0}"/>
                </a:ext>
              </a:extLst>
            </xdr:cNvPr>
            <xdr:cNvCxnSpPr/>
          </xdr:nvCxnSpPr>
          <xdr:spPr>
            <a:xfrm rot="10800000" flipH="1" flipV="1">
              <a:off x="8507322" y="5705885"/>
              <a:ext cx="359503" cy="0"/>
            </a:xfrm>
            <a:prstGeom prst="straightConnector1">
              <a:avLst/>
            </a:prstGeom>
            <a:ln>
              <a:solidFill>
                <a:srgbClr val="0070C0"/>
              </a:solidFill>
              <a:headEnd type="triangle"/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04" name="直線矢印コネクタ 203">
              <a:extLst>
                <a:ext uri="{FF2B5EF4-FFF2-40B4-BE49-F238E27FC236}">
                  <a16:creationId xmlns:a16="http://schemas.microsoft.com/office/drawing/2014/main" id="{3A62530E-62DD-56B6-B8D9-27C67C218109}"/>
                </a:ext>
              </a:extLst>
            </xdr:cNvPr>
            <xdr:cNvCxnSpPr/>
          </xdr:nvCxnSpPr>
          <xdr:spPr>
            <a:xfrm rot="10800000" flipH="1" flipV="1">
              <a:off x="8412446" y="5705885"/>
              <a:ext cx="90000" cy="0"/>
            </a:xfrm>
            <a:prstGeom prst="straightConnector1">
              <a:avLst/>
            </a:prstGeom>
            <a:ln>
              <a:solidFill>
                <a:srgbClr val="0070C0"/>
              </a:solidFill>
              <a:headEnd type="none"/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05" name="テキスト ボックス 204">
            <a:extLst>
              <a:ext uri="{FF2B5EF4-FFF2-40B4-BE49-F238E27FC236}">
                <a16:creationId xmlns:a16="http://schemas.microsoft.com/office/drawing/2014/main" id="{BB9FCE0D-68A4-48EF-A54E-58028A497912}"/>
              </a:ext>
            </a:extLst>
          </xdr:cNvPr>
          <xdr:cNvSpPr txBox="1"/>
        </xdr:nvSpPr>
        <xdr:spPr>
          <a:xfrm>
            <a:off x="1371429" y="2266415"/>
            <a:ext cx="468854" cy="1514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600" b="1">
                <a:solidFill>
                  <a:srgbClr val="0070C0"/>
                </a:solidFill>
              </a:rPr>
              <a:t>(b) </a:t>
            </a:r>
            <a:r>
              <a:rPr kumimoji="1" lang="ja-JP" altLang="en-US" sz="600" b="1">
                <a:solidFill>
                  <a:srgbClr val="0070C0"/>
                </a:solidFill>
              </a:rPr>
              <a:t>材料幅</a:t>
            </a:r>
          </a:p>
        </xdr:txBody>
      </xdr:sp>
      <xdr:grpSp>
        <xdr:nvGrpSpPr>
          <xdr:cNvPr id="206" name="グループ化 205">
            <a:extLst>
              <a:ext uri="{FF2B5EF4-FFF2-40B4-BE49-F238E27FC236}">
                <a16:creationId xmlns:a16="http://schemas.microsoft.com/office/drawing/2014/main" id="{4FBA3903-7221-40AE-8FF8-728DF7B7AD59}"/>
              </a:ext>
            </a:extLst>
          </xdr:cNvPr>
          <xdr:cNvGrpSpPr/>
        </xdr:nvGrpSpPr>
        <xdr:grpSpPr>
          <a:xfrm>
            <a:off x="286276" y="2466140"/>
            <a:ext cx="554358" cy="0"/>
            <a:chOff x="8291285" y="5702690"/>
            <a:chExt cx="554639" cy="0"/>
          </a:xfrm>
        </xdr:grpSpPr>
        <xdr:cxnSp macro="">
          <xdr:nvCxnSpPr>
            <xdr:cNvPr id="207" name="直線矢印コネクタ 206">
              <a:extLst>
                <a:ext uri="{FF2B5EF4-FFF2-40B4-BE49-F238E27FC236}">
                  <a16:creationId xmlns:a16="http://schemas.microsoft.com/office/drawing/2014/main" id="{25BAD31C-86A1-C4C1-370F-FA6A7EEC0F04}"/>
                </a:ext>
              </a:extLst>
            </xdr:cNvPr>
            <xdr:cNvCxnSpPr/>
          </xdr:nvCxnSpPr>
          <xdr:spPr>
            <a:xfrm flipH="1" flipV="1">
              <a:off x="8291285" y="5702690"/>
              <a:ext cx="143915" cy="0"/>
            </a:xfrm>
            <a:prstGeom prst="straightConnector1">
              <a:avLst/>
            </a:prstGeom>
            <a:ln>
              <a:solidFill>
                <a:srgbClr val="0070C0"/>
              </a:solidFill>
              <a:headEnd type="triangle"/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09" name="直線矢印コネクタ 208">
              <a:extLst>
                <a:ext uri="{FF2B5EF4-FFF2-40B4-BE49-F238E27FC236}">
                  <a16:creationId xmlns:a16="http://schemas.microsoft.com/office/drawing/2014/main" id="{4AA16E84-A23D-32E0-8B58-E903BF92712F}"/>
                </a:ext>
              </a:extLst>
            </xdr:cNvPr>
            <xdr:cNvCxnSpPr/>
          </xdr:nvCxnSpPr>
          <xdr:spPr>
            <a:xfrm rot="10800000" flipH="1" flipV="1">
              <a:off x="8412446" y="5702690"/>
              <a:ext cx="90000" cy="0"/>
            </a:xfrm>
            <a:prstGeom prst="straightConnector1">
              <a:avLst/>
            </a:prstGeom>
            <a:ln>
              <a:solidFill>
                <a:srgbClr val="0070C0"/>
              </a:solidFill>
              <a:headEnd type="none"/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08" name="直線矢印コネクタ 207">
              <a:extLst>
                <a:ext uri="{FF2B5EF4-FFF2-40B4-BE49-F238E27FC236}">
                  <a16:creationId xmlns:a16="http://schemas.microsoft.com/office/drawing/2014/main" id="{0505FF82-FCCE-7F6B-33D3-AA63EE802CA4}"/>
                </a:ext>
              </a:extLst>
            </xdr:cNvPr>
            <xdr:cNvCxnSpPr/>
          </xdr:nvCxnSpPr>
          <xdr:spPr>
            <a:xfrm rot="10800000" flipH="1" flipV="1">
              <a:off x="8484903" y="5702690"/>
              <a:ext cx="361021" cy="0"/>
            </a:xfrm>
            <a:prstGeom prst="straightConnector1">
              <a:avLst/>
            </a:prstGeom>
            <a:ln>
              <a:solidFill>
                <a:srgbClr val="0070C0"/>
              </a:solidFill>
              <a:headEnd type="triangle"/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10" name="テキスト ボックス 209">
            <a:extLst>
              <a:ext uri="{FF2B5EF4-FFF2-40B4-BE49-F238E27FC236}">
                <a16:creationId xmlns:a16="http://schemas.microsoft.com/office/drawing/2014/main" id="{CA5331D5-7EC6-45BB-AFD3-FD9BB5D5FFC7}"/>
              </a:ext>
            </a:extLst>
          </xdr:cNvPr>
          <xdr:cNvSpPr txBox="1"/>
        </xdr:nvSpPr>
        <xdr:spPr>
          <a:xfrm>
            <a:off x="425402" y="2271238"/>
            <a:ext cx="469404" cy="1514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600" b="1">
                <a:solidFill>
                  <a:srgbClr val="0070C0"/>
                </a:solidFill>
              </a:rPr>
              <a:t>(a) </a:t>
            </a:r>
            <a:r>
              <a:rPr kumimoji="1" lang="ja-JP" altLang="en-US" sz="600" b="1">
                <a:solidFill>
                  <a:srgbClr val="0070C0"/>
                </a:solidFill>
              </a:rPr>
              <a:t>材料幅</a:t>
            </a:r>
          </a:p>
        </xdr:txBody>
      </xdr:sp>
      <xdr:cxnSp macro="">
        <xdr:nvCxnSpPr>
          <xdr:cNvPr id="214" name="直線コネクタ 213">
            <a:extLst>
              <a:ext uri="{FF2B5EF4-FFF2-40B4-BE49-F238E27FC236}">
                <a16:creationId xmlns:a16="http://schemas.microsoft.com/office/drawing/2014/main" id="{E696455D-09E0-4B62-B7FB-4B05B8FEB342}"/>
              </a:ext>
            </a:extLst>
          </xdr:cNvPr>
          <xdr:cNvCxnSpPr/>
        </xdr:nvCxnSpPr>
        <xdr:spPr>
          <a:xfrm>
            <a:off x="1748898" y="1906013"/>
            <a:ext cx="970229" cy="0"/>
          </a:xfrm>
          <a:prstGeom prst="line">
            <a:avLst/>
          </a:prstGeom>
          <a:ln>
            <a:solidFill>
              <a:srgbClr val="FF0000"/>
            </a:solidFill>
            <a:prstDash val="dash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5" name="直線コネクタ 214">
            <a:extLst>
              <a:ext uri="{FF2B5EF4-FFF2-40B4-BE49-F238E27FC236}">
                <a16:creationId xmlns:a16="http://schemas.microsoft.com/office/drawing/2014/main" id="{E16BF02F-232B-4D90-97A2-A5B727D46A47}"/>
              </a:ext>
            </a:extLst>
          </xdr:cNvPr>
          <xdr:cNvCxnSpPr/>
        </xdr:nvCxnSpPr>
        <xdr:spPr>
          <a:xfrm>
            <a:off x="1751679" y="3201876"/>
            <a:ext cx="1547480" cy="0"/>
          </a:xfrm>
          <a:prstGeom prst="line">
            <a:avLst/>
          </a:prstGeom>
          <a:ln>
            <a:solidFill>
              <a:srgbClr val="FF0000"/>
            </a:solidFill>
            <a:prstDash val="dash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6" name="直線矢印コネクタ 215">
            <a:extLst>
              <a:ext uri="{FF2B5EF4-FFF2-40B4-BE49-F238E27FC236}">
                <a16:creationId xmlns:a16="http://schemas.microsoft.com/office/drawing/2014/main" id="{83EB1765-12D5-4A5D-A1A2-0FD93F772DA4}"/>
              </a:ext>
            </a:extLst>
          </xdr:cNvPr>
          <xdr:cNvCxnSpPr/>
        </xdr:nvCxnSpPr>
        <xdr:spPr>
          <a:xfrm flipH="1" flipV="1">
            <a:off x="2408129" y="1902268"/>
            <a:ext cx="0" cy="1304638"/>
          </a:xfrm>
          <a:prstGeom prst="straightConnector1">
            <a:avLst/>
          </a:prstGeom>
          <a:ln>
            <a:solidFill>
              <a:srgbClr val="FF0000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18" name="テキスト ボックス 217">
            <a:extLst>
              <a:ext uri="{FF2B5EF4-FFF2-40B4-BE49-F238E27FC236}">
                <a16:creationId xmlns:a16="http://schemas.microsoft.com/office/drawing/2014/main" id="{5C3D67F3-58BE-473E-B46C-F867B7B830D8}"/>
              </a:ext>
            </a:extLst>
          </xdr:cNvPr>
          <xdr:cNvSpPr txBox="1"/>
        </xdr:nvSpPr>
        <xdr:spPr>
          <a:xfrm rot="16200000">
            <a:off x="2049638" y="2288720"/>
            <a:ext cx="936014" cy="56897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600" b="1">
                <a:solidFill>
                  <a:srgbClr val="FF0000"/>
                </a:solidFill>
              </a:rPr>
              <a:t>金物取付側</a:t>
            </a:r>
            <a:endParaRPr kumimoji="1" lang="en-US" altLang="ja-JP" sz="600" b="1">
              <a:solidFill>
                <a:srgbClr val="FF0000"/>
              </a:solidFill>
            </a:endParaRPr>
          </a:p>
          <a:p>
            <a:r>
              <a:rPr kumimoji="1" lang="ja-JP" altLang="en-US" sz="600" b="1">
                <a:solidFill>
                  <a:srgbClr val="FF0000"/>
                </a:solidFill>
              </a:rPr>
              <a:t>母屋間芯</a:t>
            </a:r>
            <a:r>
              <a:rPr kumimoji="1" lang="en-US" altLang="ja-JP" sz="600" b="1">
                <a:solidFill>
                  <a:srgbClr val="FF0000"/>
                </a:solidFill>
              </a:rPr>
              <a:t>-</a:t>
            </a:r>
            <a:r>
              <a:rPr kumimoji="1" lang="ja-JP" altLang="en-US" sz="600" b="1">
                <a:solidFill>
                  <a:srgbClr val="FF0000"/>
                </a:solidFill>
              </a:rPr>
              <a:t>芯寸法　</a:t>
            </a:r>
            <a:r>
              <a:rPr kumimoji="1" lang="en-US" altLang="ja-JP" sz="600" b="1">
                <a:solidFill>
                  <a:srgbClr val="FF0000"/>
                </a:solidFill>
              </a:rPr>
              <a:t>A'</a:t>
            </a:r>
          </a:p>
          <a:p>
            <a:r>
              <a:rPr kumimoji="1" lang="ja-JP" altLang="en-US" sz="600" b="1">
                <a:solidFill>
                  <a:srgbClr val="FF0000"/>
                </a:solidFill>
              </a:rPr>
              <a:t>（通り芯間寸法）</a:t>
            </a:r>
          </a:p>
        </xdr:txBody>
      </xdr:sp>
      <xdr:cxnSp macro="">
        <xdr:nvCxnSpPr>
          <xdr:cNvPr id="227" name="直線矢印コネクタ 226">
            <a:extLst>
              <a:ext uri="{FF2B5EF4-FFF2-40B4-BE49-F238E27FC236}">
                <a16:creationId xmlns:a16="http://schemas.microsoft.com/office/drawing/2014/main" id="{C84D76F9-6383-4FD5-A3AE-251B65C2E10C}"/>
              </a:ext>
            </a:extLst>
          </xdr:cNvPr>
          <xdr:cNvCxnSpPr/>
        </xdr:nvCxnSpPr>
        <xdr:spPr>
          <a:xfrm flipH="1" flipV="1">
            <a:off x="2221097" y="2063135"/>
            <a:ext cx="0" cy="954097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8" name="直線コネクタ 227">
            <a:extLst>
              <a:ext uri="{FF2B5EF4-FFF2-40B4-BE49-F238E27FC236}">
                <a16:creationId xmlns:a16="http://schemas.microsoft.com/office/drawing/2014/main" id="{194E858E-353F-43C5-B957-5E6DCC5B7071}"/>
              </a:ext>
            </a:extLst>
          </xdr:cNvPr>
          <xdr:cNvCxnSpPr/>
        </xdr:nvCxnSpPr>
        <xdr:spPr>
          <a:xfrm>
            <a:off x="1813826" y="3012843"/>
            <a:ext cx="432252" cy="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9" name="直線コネクタ 228">
            <a:extLst>
              <a:ext uri="{FF2B5EF4-FFF2-40B4-BE49-F238E27FC236}">
                <a16:creationId xmlns:a16="http://schemas.microsoft.com/office/drawing/2014/main" id="{4E45CB73-8FA2-418D-A587-D9FDCBEFC0AE}"/>
              </a:ext>
            </a:extLst>
          </xdr:cNvPr>
          <xdr:cNvCxnSpPr/>
        </xdr:nvCxnSpPr>
        <xdr:spPr>
          <a:xfrm>
            <a:off x="1813826" y="2063589"/>
            <a:ext cx="432252" cy="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0" name="テキスト ボックス 229">
            <a:extLst>
              <a:ext uri="{FF2B5EF4-FFF2-40B4-BE49-F238E27FC236}">
                <a16:creationId xmlns:a16="http://schemas.microsoft.com/office/drawing/2014/main" id="{203948C5-AFD4-4F12-A5EB-CF093A17F062}"/>
              </a:ext>
            </a:extLst>
          </xdr:cNvPr>
          <xdr:cNvSpPr txBox="1"/>
        </xdr:nvSpPr>
        <xdr:spPr>
          <a:xfrm rot="16200000">
            <a:off x="1698137" y="2456847"/>
            <a:ext cx="861196" cy="17747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600" b="1">
                <a:solidFill>
                  <a:schemeClr val="bg1">
                    <a:lumMod val="50000"/>
                  </a:schemeClr>
                </a:solidFill>
              </a:rPr>
              <a:t>ボルト孔間寸法　</a:t>
            </a:r>
            <a:r>
              <a:rPr kumimoji="1" lang="en-US" altLang="ja-JP" sz="600" b="1">
                <a:solidFill>
                  <a:schemeClr val="bg1">
                    <a:lumMod val="50000"/>
                  </a:schemeClr>
                </a:solidFill>
              </a:rPr>
              <a:t>A</a:t>
            </a:r>
            <a:endParaRPr kumimoji="1" lang="ja-JP" altLang="en-US" sz="600" b="1">
              <a:solidFill>
                <a:schemeClr val="bg1">
                  <a:lumMod val="50000"/>
                </a:schemeClr>
              </a:solidFill>
            </a:endParaRPr>
          </a:p>
        </xdr:txBody>
      </xdr:sp>
      <xdr:sp macro="" textlink="">
        <xdr:nvSpPr>
          <xdr:cNvPr id="234" name="テキスト ボックス 233">
            <a:extLst>
              <a:ext uri="{FF2B5EF4-FFF2-40B4-BE49-F238E27FC236}">
                <a16:creationId xmlns:a16="http://schemas.microsoft.com/office/drawing/2014/main" id="{C76C3345-F69D-4B36-BF16-8FFE39203AD7}"/>
              </a:ext>
            </a:extLst>
          </xdr:cNvPr>
          <xdr:cNvSpPr txBox="1"/>
        </xdr:nvSpPr>
        <xdr:spPr>
          <a:xfrm rot="19408452">
            <a:off x="622241" y="2270383"/>
            <a:ext cx="945875" cy="205890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600" b="1">
                <a:solidFill>
                  <a:schemeClr val="tx1"/>
                </a:solidFill>
              </a:rPr>
              <a:t>ボルト孔間寸法　</a:t>
            </a:r>
            <a:r>
              <a:rPr kumimoji="1" lang="en-US" altLang="ja-JP" sz="600" b="1">
                <a:solidFill>
                  <a:schemeClr val="tx1"/>
                </a:solidFill>
              </a:rPr>
              <a:t>C</a:t>
            </a:r>
            <a:endParaRPr kumimoji="1" lang="ja-JP" altLang="en-US" sz="600" b="1">
              <a:solidFill>
                <a:schemeClr val="tx1"/>
              </a:solidFill>
            </a:endParaRPr>
          </a:p>
        </xdr:txBody>
      </xdr:sp>
      <xdr:cxnSp macro="">
        <xdr:nvCxnSpPr>
          <xdr:cNvPr id="235" name="直線矢印コネクタ 234">
            <a:extLst>
              <a:ext uri="{FF2B5EF4-FFF2-40B4-BE49-F238E27FC236}">
                <a16:creationId xmlns:a16="http://schemas.microsoft.com/office/drawing/2014/main" id="{64B08E90-F290-4639-BA69-35D04E6C8594}"/>
              </a:ext>
            </a:extLst>
          </xdr:cNvPr>
          <xdr:cNvCxnSpPr/>
        </xdr:nvCxnSpPr>
        <xdr:spPr>
          <a:xfrm flipV="1">
            <a:off x="475664" y="1974375"/>
            <a:ext cx="1275937" cy="947479"/>
          </a:xfrm>
          <a:prstGeom prst="straightConnector1">
            <a:avLst/>
          </a:prstGeom>
          <a:ln>
            <a:solidFill>
              <a:schemeClr val="tx1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6" name="直線コネクタ 235">
            <a:extLst>
              <a:ext uri="{FF2B5EF4-FFF2-40B4-BE49-F238E27FC236}">
                <a16:creationId xmlns:a16="http://schemas.microsoft.com/office/drawing/2014/main" id="{494A9D90-DA85-4569-8E6F-BBAA0A1A8813}"/>
              </a:ext>
            </a:extLst>
          </xdr:cNvPr>
          <xdr:cNvCxnSpPr/>
        </xdr:nvCxnSpPr>
        <xdr:spPr>
          <a:xfrm flipH="1" flipV="1">
            <a:off x="466104" y="2900277"/>
            <a:ext cx="69079" cy="100316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8" name="直線コネクタ 237">
            <a:extLst>
              <a:ext uri="{FF2B5EF4-FFF2-40B4-BE49-F238E27FC236}">
                <a16:creationId xmlns:a16="http://schemas.microsoft.com/office/drawing/2014/main" id="{2EB39883-F5EF-D29D-F8EA-A583EE2C28DC}"/>
              </a:ext>
            </a:extLst>
          </xdr:cNvPr>
          <xdr:cNvCxnSpPr/>
        </xdr:nvCxnSpPr>
        <xdr:spPr>
          <a:xfrm flipH="1" flipV="1">
            <a:off x="1747452" y="1960509"/>
            <a:ext cx="69079" cy="102614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3" name="直線コネクタ 242">
            <a:extLst>
              <a:ext uri="{FF2B5EF4-FFF2-40B4-BE49-F238E27FC236}">
                <a16:creationId xmlns:a16="http://schemas.microsoft.com/office/drawing/2014/main" id="{0983B565-FECF-4BAD-B634-F8262852F142}"/>
              </a:ext>
            </a:extLst>
          </xdr:cNvPr>
          <xdr:cNvCxnSpPr/>
        </xdr:nvCxnSpPr>
        <xdr:spPr>
          <a:xfrm flipH="1">
            <a:off x="532487" y="3000610"/>
            <a:ext cx="0" cy="561751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44" name="テキスト ボックス 243">
            <a:extLst>
              <a:ext uri="{FF2B5EF4-FFF2-40B4-BE49-F238E27FC236}">
                <a16:creationId xmlns:a16="http://schemas.microsoft.com/office/drawing/2014/main" id="{8468C88C-C704-4022-927D-855B9053748C}"/>
              </a:ext>
            </a:extLst>
          </xdr:cNvPr>
          <xdr:cNvSpPr txBox="1"/>
        </xdr:nvSpPr>
        <xdr:spPr>
          <a:xfrm>
            <a:off x="779545" y="3363366"/>
            <a:ext cx="825965" cy="1770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600" b="1">
                <a:solidFill>
                  <a:schemeClr val="bg1">
                    <a:lumMod val="50000"/>
                  </a:schemeClr>
                </a:solidFill>
              </a:rPr>
              <a:t>ボルト孔間寸法　</a:t>
            </a:r>
            <a:r>
              <a:rPr kumimoji="1" lang="en-US" altLang="ja-JP" sz="600" b="1">
                <a:solidFill>
                  <a:schemeClr val="bg1">
                    <a:lumMod val="50000"/>
                  </a:schemeClr>
                </a:solidFill>
              </a:rPr>
              <a:t>B</a:t>
            </a:r>
            <a:endParaRPr kumimoji="1" lang="ja-JP" altLang="en-US" sz="600" b="1">
              <a:solidFill>
                <a:schemeClr val="bg1">
                  <a:lumMod val="50000"/>
                </a:schemeClr>
              </a:solidFill>
            </a:endParaRPr>
          </a:p>
        </xdr:txBody>
      </xdr:sp>
      <xdr:cxnSp macro="">
        <xdr:nvCxnSpPr>
          <xdr:cNvPr id="245" name="直線矢印コネクタ 244">
            <a:extLst>
              <a:ext uri="{FF2B5EF4-FFF2-40B4-BE49-F238E27FC236}">
                <a16:creationId xmlns:a16="http://schemas.microsoft.com/office/drawing/2014/main" id="{0867237A-FB2A-4916-8681-43C04CCE3239}"/>
              </a:ext>
            </a:extLst>
          </xdr:cNvPr>
          <xdr:cNvCxnSpPr/>
        </xdr:nvCxnSpPr>
        <xdr:spPr>
          <a:xfrm flipV="1">
            <a:off x="532982" y="3534500"/>
            <a:ext cx="1278139" cy="1252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6" name="直線コネクタ 245">
            <a:extLst>
              <a:ext uri="{FF2B5EF4-FFF2-40B4-BE49-F238E27FC236}">
                <a16:creationId xmlns:a16="http://schemas.microsoft.com/office/drawing/2014/main" id="{4AC4CF7E-05FA-4A45-864F-941F11033D1B}"/>
              </a:ext>
            </a:extLst>
          </xdr:cNvPr>
          <xdr:cNvCxnSpPr/>
        </xdr:nvCxnSpPr>
        <xdr:spPr>
          <a:xfrm flipH="1">
            <a:off x="1806349" y="3009463"/>
            <a:ext cx="0" cy="561751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7" name="直線矢印コネクタ 246">
            <a:extLst>
              <a:ext uri="{FF2B5EF4-FFF2-40B4-BE49-F238E27FC236}">
                <a16:creationId xmlns:a16="http://schemas.microsoft.com/office/drawing/2014/main" id="{461961F0-8E65-4FA8-4CCB-6B292CD9788B}"/>
              </a:ext>
            </a:extLst>
          </xdr:cNvPr>
          <xdr:cNvCxnSpPr/>
        </xdr:nvCxnSpPr>
        <xdr:spPr>
          <a:xfrm flipV="1">
            <a:off x="460529" y="3710828"/>
            <a:ext cx="1426386" cy="0"/>
          </a:xfrm>
          <a:prstGeom prst="straightConnector1">
            <a:avLst/>
          </a:prstGeom>
          <a:ln>
            <a:solidFill>
              <a:srgbClr val="00B050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8" name="直線コネクタ 247">
            <a:extLst>
              <a:ext uri="{FF2B5EF4-FFF2-40B4-BE49-F238E27FC236}">
                <a16:creationId xmlns:a16="http://schemas.microsoft.com/office/drawing/2014/main" id="{38E38EBC-D8BC-6475-2915-D3B04FB05F7B}"/>
              </a:ext>
            </a:extLst>
          </xdr:cNvPr>
          <xdr:cNvCxnSpPr/>
        </xdr:nvCxnSpPr>
        <xdr:spPr>
          <a:xfrm flipH="1">
            <a:off x="1878406" y="3419234"/>
            <a:ext cx="0" cy="364544"/>
          </a:xfrm>
          <a:prstGeom prst="line">
            <a:avLst/>
          </a:prstGeom>
          <a:ln>
            <a:solidFill>
              <a:srgbClr val="00B050"/>
            </a:solidFill>
            <a:prstDash val="dash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9" name="直線コネクタ 248">
            <a:extLst>
              <a:ext uri="{FF2B5EF4-FFF2-40B4-BE49-F238E27FC236}">
                <a16:creationId xmlns:a16="http://schemas.microsoft.com/office/drawing/2014/main" id="{F3D618E4-9BD9-78CD-8E39-F2AE6DF1B26F}"/>
              </a:ext>
            </a:extLst>
          </xdr:cNvPr>
          <xdr:cNvCxnSpPr/>
        </xdr:nvCxnSpPr>
        <xdr:spPr>
          <a:xfrm flipH="1">
            <a:off x="461585" y="3423012"/>
            <a:ext cx="0" cy="364543"/>
          </a:xfrm>
          <a:prstGeom prst="line">
            <a:avLst/>
          </a:prstGeom>
          <a:ln>
            <a:solidFill>
              <a:srgbClr val="00B050"/>
            </a:solidFill>
            <a:prstDash val="dash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50" name="テキスト ボックス 249">
            <a:extLst>
              <a:ext uri="{FF2B5EF4-FFF2-40B4-BE49-F238E27FC236}">
                <a16:creationId xmlns:a16="http://schemas.microsoft.com/office/drawing/2014/main" id="{2E3F35B4-BFD8-9081-D3AA-98C6E9E4377A}"/>
              </a:ext>
            </a:extLst>
          </xdr:cNvPr>
          <xdr:cNvSpPr txBox="1"/>
        </xdr:nvSpPr>
        <xdr:spPr>
          <a:xfrm>
            <a:off x="724529" y="3523006"/>
            <a:ext cx="960684" cy="1759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600" b="1">
                <a:solidFill>
                  <a:srgbClr val="00B050"/>
                </a:solidFill>
              </a:rPr>
              <a:t>登り梁間芯</a:t>
            </a:r>
            <a:r>
              <a:rPr kumimoji="1" lang="en-US" altLang="ja-JP" sz="600" b="1">
                <a:solidFill>
                  <a:srgbClr val="00B050"/>
                </a:solidFill>
              </a:rPr>
              <a:t>-</a:t>
            </a:r>
            <a:r>
              <a:rPr kumimoji="1" lang="ja-JP" altLang="en-US" sz="600" b="1">
                <a:solidFill>
                  <a:srgbClr val="00B050"/>
                </a:solidFill>
              </a:rPr>
              <a:t>芯寸法　</a:t>
            </a:r>
            <a:r>
              <a:rPr kumimoji="1" lang="en-US" altLang="ja-JP" sz="600" b="1">
                <a:solidFill>
                  <a:srgbClr val="00B050"/>
                </a:solidFill>
              </a:rPr>
              <a:t>B'</a:t>
            </a:r>
            <a:endParaRPr kumimoji="1" lang="ja-JP" altLang="en-US" sz="600" b="1">
              <a:solidFill>
                <a:srgbClr val="00B050"/>
              </a:solidFill>
            </a:endParaRPr>
          </a:p>
        </xdr:txBody>
      </xdr:sp>
      <xdr:cxnSp macro="">
        <xdr:nvCxnSpPr>
          <xdr:cNvPr id="278" name="直線矢印コネクタ 277">
            <a:extLst>
              <a:ext uri="{FF2B5EF4-FFF2-40B4-BE49-F238E27FC236}">
                <a16:creationId xmlns:a16="http://schemas.microsoft.com/office/drawing/2014/main" id="{43BCBCA1-3103-5A5C-A356-E41A9C540A9E}"/>
              </a:ext>
            </a:extLst>
          </xdr:cNvPr>
          <xdr:cNvCxnSpPr/>
        </xdr:nvCxnSpPr>
        <xdr:spPr>
          <a:xfrm flipH="1" flipV="1">
            <a:off x="2829301" y="1998998"/>
            <a:ext cx="391654" cy="930567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9" name="直線コネクタ 278">
            <a:extLst>
              <a:ext uri="{FF2B5EF4-FFF2-40B4-BE49-F238E27FC236}">
                <a16:creationId xmlns:a16="http://schemas.microsoft.com/office/drawing/2014/main" id="{53FEB942-3BF4-D91F-2E13-0129489FE22B}"/>
              </a:ext>
            </a:extLst>
          </xdr:cNvPr>
          <xdr:cNvCxnSpPr/>
        </xdr:nvCxnSpPr>
        <xdr:spPr>
          <a:xfrm flipV="1">
            <a:off x="2649268" y="1989597"/>
            <a:ext cx="205099" cy="75998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1" name="直線コネクタ 280">
            <a:extLst>
              <a:ext uri="{FF2B5EF4-FFF2-40B4-BE49-F238E27FC236}">
                <a16:creationId xmlns:a16="http://schemas.microsoft.com/office/drawing/2014/main" id="{E9C52E44-47A2-A268-CDBD-37E531C6CF72}"/>
              </a:ext>
            </a:extLst>
          </xdr:cNvPr>
          <xdr:cNvCxnSpPr/>
        </xdr:nvCxnSpPr>
        <xdr:spPr>
          <a:xfrm flipV="1">
            <a:off x="3033525" y="2925304"/>
            <a:ext cx="205099" cy="75998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82" name="テキスト ボックス 281">
            <a:extLst>
              <a:ext uri="{FF2B5EF4-FFF2-40B4-BE49-F238E27FC236}">
                <a16:creationId xmlns:a16="http://schemas.microsoft.com/office/drawing/2014/main" id="{D1602CD1-CE1B-D63C-D354-A7F7827A930F}"/>
              </a:ext>
            </a:extLst>
          </xdr:cNvPr>
          <xdr:cNvSpPr txBox="1"/>
        </xdr:nvSpPr>
        <xdr:spPr>
          <a:xfrm rot="4047938">
            <a:off x="2685730" y="2283651"/>
            <a:ext cx="821714" cy="17747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600" b="1">
                <a:solidFill>
                  <a:schemeClr val="bg1">
                    <a:lumMod val="50000"/>
                  </a:schemeClr>
                </a:solidFill>
              </a:rPr>
              <a:t>ボルト孔間寸法　</a:t>
            </a:r>
            <a:r>
              <a:rPr kumimoji="1" lang="en-US" altLang="ja-JP" sz="600" b="1">
                <a:solidFill>
                  <a:schemeClr val="bg1">
                    <a:lumMod val="50000"/>
                  </a:schemeClr>
                </a:solidFill>
              </a:rPr>
              <a:t>A</a:t>
            </a:r>
            <a:endParaRPr kumimoji="1" lang="ja-JP" altLang="en-US" sz="600" b="1">
              <a:solidFill>
                <a:schemeClr val="bg1">
                  <a:lumMod val="50000"/>
                </a:schemeClr>
              </a:solidFill>
            </a:endParaRPr>
          </a:p>
        </xdr:txBody>
      </xdr:sp>
    </xdr:grpSp>
    <xdr:clientData/>
  </xdr:twoCellAnchor>
  <xdr:twoCellAnchor>
    <xdr:from>
      <xdr:col>5</xdr:col>
      <xdr:colOff>444498</xdr:colOff>
      <xdr:row>42</xdr:row>
      <xdr:rowOff>95249</xdr:rowOff>
    </xdr:from>
    <xdr:to>
      <xdr:col>9</xdr:col>
      <xdr:colOff>96432</xdr:colOff>
      <xdr:row>58</xdr:row>
      <xdr:rowOff>75158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25AD529-5529-4EF1-82B2-B2E2233B2020}"/>
            </a:ext>
          </a:extLst>
        </xdr:cNvPr>
        <xdr:cNvGrpSpPr/>
      </xdr:nvGrpSpPr>
      <xdr:grpSpPr>
        <a:xfrm>
          <a:off x="3884081" y="7228416"/>
          <a:ext cx="2403601" cy="2689242"/>
          <a:chOff x="3219450" y="7038975"/>
          <a:chExt cx="2223684" cy="2720992"/>
        </a:xfrm>
      </xdr:grpSpPr>
      <xdr:pic>
        <xdr:nvPicPr>
          <xdr:cNvPr id="5" name="図 4">
            <a:extLst>
              <a:ext uri="{FF2B5EF4-FFF2-40B4-BE49-F238E27FC236}">
                <a16:creationId xmlns:a16="http://schemas.microsoft.com/office/drawing/2014/main" id="{27BA9176-38EB-DF62-193E-D698A27177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29152" y="7229476"/>
            <a:ext cx="813982" cy="251110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図 6">
            <a:extLst>
              <a:ext uri="{FF2B5EF4-FFF2-40B4-BE49-F238E27FC236}">
                <a16:creationId xmlns:a16="http://schemas.microsoft.com/office/drawing/2014/main" id="{E0332E6A-A2C6-E1C6-82DF-254952F9ED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05177" y="7248526"/>
            <a:ext cx="1325963" cy="251144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1D87B200-8F59-9444-1891-5781C46839FE}"/>
              </a:ext>
            </a:extLst>
          </xdr:cNvPr>
          <xdr:cNvSpPr txBox="1"/>
        </xdr:nvSpPr>
        <xdr:spPr>
          <a:xfrm>
            <a:off x="3219450" y="7038975"/>
            <a:ext cx="790575" cy="2381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通常仕様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9895E826-ADEB-6595-6952-365E4CC06830}"/>
              </a:ext>
            </a:extLst>
          </xdr:cNvPr>
          <xdr:cNvSpPr txBox="1"/>
        </xdr:nvSpPr>
        <xdr:spPr>
          <a:xfrm>
            <a:off x="3905250" y="7038975"/>
            <a:ext cx="790575" cy="2381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延長仕様</a:t>
            </a:r>
            <a:r>
              <a:rPr kumimoji="1" lang="en-US" altLang="ja-JP" sz="10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1</a:t>
            </a:r>
            <a:endPara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7667EB1-9304-7ECC-227E-3D1BA987B936}"/>
              </a:ext>
            </a:extLst>
          </xdr:cNvPr>
          <xdr:cNvSpPr txBox="1"/>
        </xdr:nvSpPr>
        <xdr:spPr>
          <a:xfrm>
            <a:off x="4629150" y="7038975"/>
            <a:ext cx="790575" cy="2381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延長仕様</a:t>
            </a:r>
            <a:r>
              <a:rPr kumimoji="1" lang="en-US" altLang="ja-JP" sz="10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2</a:t>
            </a:r>
            <a:endPara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</xdr:grpSp>
    <xdr:clientData/>
  </xdr:twoCellAnchor>
  <xdr:twoCellAnchor>
    <xdr:from>
      <xdr:col>1</xdr:col>
      <xdr:colOff>627873</xdr:colOff>
      <xdr:row>0</xdr:row>
      <xdr:rowOff>4756</xdr:rowOff>
    </xdr:from>
    <xdr:to>
      <xdr:col>9</xdr:col>
      <xdr:colOff>56556</xdr:colOff>
      <xdr:row>4</xdr:row>
      <xdr:rowOff>105121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45536781-0E1F-4709-AAB9-09A550563FE9}"/>
            </a:ext>
          </a:extLst>
        </xdr:cNvPr>
        <xdr:cNvGrpSpPr/>
      </xdr:nvGrpSpPr>
      <xdr:grpSpPr>
        <a:xfrm>
          <a:off x="1315790" y="4756"/>
          <a:ext cx="4932016" cy="777698"/>
          <a:chOff x="1319481" y="-3751"/>
          <a:chExt cx="4915083" cy="786165"/>
        </a:xfrm>
      </xdr:grpSpPr>
      <xdr:sp macro="" textlink="">
        <xdr:nvSpPr>
          <xdr:cNvPr id="15" name="正方形/長方形 14">
            <a:extLst>
              <a:ext uri="{FF2B5EF4-FFF2-40B4-BE49-F238E27FC236}">
                <a16:creationId xmlns:a16="http://schemas.microsoft.com/office/drawing/2014/main" id="{E4E8CFDD-8A30-6F5E-9708-204F2C21F139}"/>
              </a:ext>
            </a:extLst>
          </xdr:cNvPr>
          <xdr:cNvSpPr/>
        </xdr:nvSpPr>
        <xdr:spPr>
          <a:xfrm>
            <a:off x="2094900" y="-3751"/>
            <a:ext cx="3366261" cy="488147"/>
          </a:xfrm>
          <a:prstGeom prst="rect">
            <a:avLst/>
          </a:prstGeom>
          <a:noFill/>
        </xdr:spPr>
        <xdr:txBody>
          <a:bodyPr vertOverflow="clip" horzOverflow="clip" wrap="none" lIns="180000" tIns="0" rIns="180000" bIns="0" anchor="ctr" anchorCtr="0">
            <a:spAutoFit/>
          </a:bodyPr>
          <a:lstStyle/>
          <a:p>
            <a:pPr algn="ctr">
              <a:lnSpc>
                <a:spcPts val="4300"/>
              </a:lnSpc>
            </a:pPr>
            <a:r>
              <a:rPr lang="ja-JP" altLang="en-US" sz="2000" b="1" cap="none" spc="0">
                <a:ln w="9525">
                  <a:solidFill>
                    <a:schemeClr val="bg1"/>
                  </a:solidFill>
                  <a:prstDash val="solid"/>
                </a:ln>
                <a:solidFill>
                  <a:schemeClr val="tx1"/>
                </a:solidFill>
                <a:effectLst>
                  <a:outerShdw blurRad="12700" dist="38100" dir="2700000" algn="tl" rotWithShape="0">
                    <a:schemeClr val="bg2">
                      <a:lumMod val="50000"/>
                    </a:schemeClr>
                  </a:outerShdw>
                </a:effectLst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勾配用オメガメタルブレース</a:t>
            </a:r>
          </a:p>
        </xdr:txBody>
      </xdr:sp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649F0E66-CCB2-FF93-E2F7-4CA12A8089F2}"/>
              </a:ext>
            </a:extLst>
          </xdr:cNvPr>
          <xdr:cNvSpPr/>
        </xdr:nvSpPr>
        <xdr:spPr>
          <a:xfrm>
            <a:off x="1319481" y="294267"/>
            <a:ext cx="4915083" cy="488147"/>
          </a:xfrm>
          <a:prstGeom prst="rect">
            <a:avLst/>
          </a:prstGeom>
          <a:noFill/>
        </xdr:spPr>
        <xdr:txBody>
          <a:bodyPr vertOverflow="clip" horzOverflow="clip" wrap="none" lIns="180000" tIns="0" rIns="180000" bIns="0" anchor="t" anchorCtr="1">
            <a:spAutoFit/>
          </a:bodyPr>
          <a:lstStyle/>
          <a:p>
            <a:pPr algn="ctr">
              <a:lnSpc>
                <a:spcPts val="4300"/>
              </a:lnSpc>
            </a:pPr>
            <a:r>
              <a:rPr lang="ja-JP" altLang="en-US" sz="2000" b="1" cap="none" spc="0">
                <a:ln w="9525">
                  <a:solidFill>
                    <a:schemeClr val="bg1"/>
                  </a:solidFill>
                  <a:prstDash val="solid"/>
                </a:ln>
                <a:solidFill>
                  <a:schemeClr val="tx1"/>
                </a:solidFill>
                <a:effectLst>
                  <a:outerShdw blurRad="12700" dist="38100" dir="2700000" algn="tl" rotWithShape="0">
                    <a:schemeClr val="bg2">
                      <a:lumMod val="50000"/>
                    </a:schemeClr>
                  </a:outerShdw>
                </a:effectLst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ブレースセット　ボルト孔間寸法計算シート</a:t>
            </a:r>
          </a:p>
        </xdr:txBody>
      </xdr:sp>
    </xdr:grpSp>
    <xdr:clientData/>
  </xdr:twoCellAnchor>
  <xdr:twoCellAnchor editAs="oneCell">
    <xdr:from>
      <xdr:col>0</xdr:col>
      <xdr:colOff>485773</xdr:colOff>
      <xdr:row>39</xdr:row>
      <xdr:rowOff>171449</xdr:rowOff>
    </xdr:from>
    <xdr:to>
      <xdr:col>4</xdr:col>
      <xdr:colOff>638278</xdr:colOff>
      <xdr:row>59</xdr:row>
      <xdr:rowOff>126449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01A0C93F-4B97-B566-A21F-E47369803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5773" y="6877049"/>
          <a:ext cx="2895705" cy="338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66672</xdr:colOff>
      <xdr:row>4</xdr:row>
      <xdr:rowOff>133354</xdr:rowOff>
    </xdr:from>
    <xdr:ext cx="3388721" cy="289429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22593F5B-6630-4C47-85D8-E6311705C74E}"/>
            </a:ext>
          </a:extLst>
        </xdr:cNvPr>
        <xdr:cNvSpPr txBox="1"/>
      </xdr:nvSpPr>
      <xdr:spPr>
        <a:xfrm>
          <a:off x="66672" y="810687"/>
          <a:ext cx="3388721" cy="289429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108000" tIns="36000" rIns="108000" bIns="36000" rtlCol="0" anchor="ctr" anchorCtr="0">
          <a:spAutoFit/>
        </a:bodyPr>
        <a:lstStyle/>
        <a:p>
          <a:r>
            <a:rPr kumimoji="1" lang="ja-JP" altLang="en-US" sz="13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≪母屋勾配納まり</a:t>
          </a:r>
          <a:r>
            <a:rPr kumimoji="1" lang="ja-JP" altLang="ja-JP" sz="13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≫</a:t>
          </a:r>
          <a:r>
            <a:rPr kumimoji="1" lang="ja-JP" altLang="en-US" sz="1300" b="1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en-US" sz="13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－寸法線水平の場合</a:t>
          </a:r>
          <a:r>
            <a:rPr kumimoji="1" lang="ja-JP" altLang="ja-JP" sz="13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－</a:t>
          </a:r>
          <a:endParaRPr kumimoji="1" lang="ja-JP" altLang="en-US" sz="13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38100</xdr:rowOff>
    </xdr:from>
    <xdr:to>
      <xdr:col>3</xdr:col>
      <xdr:colOff>600075</xdr:colOff>
      <xdr:row>50</xdr:row>
      <xdr:rowOff>65088</xdr:rowOff>
    </xdr:to>
    <xdr:sp macro="" textlink="">
      <xdr:nvSpPr>
        <xdr:cNvPr id="3074" name="AutoShape 2">
          <a:extLst>
            <a:ext uri="{FF2B5EF4-FFF2-40B4-BE49-F238E27FC236}">
              <a16:creationId xmlns:a16="http://schemas.microsoft.com/office/drawing/2014/main" id="{B5EF562E-9BF1-B537-E75A-4BB31C92CFDF}"/>
            </a:ext>
          </a:extLst>
        </xdr:cNvPr>
        <xdr:cNvSpPr>
          <a:spLocks noChangeAspect="1" noChangeArrowheads="1"/>
        </xdr:cNvSpPr>
      </xdr:nvSpPr>
      <xdr:spPr bwMode="auto">
        <a:xfrm>
          <a:off x="0" y="6157913"/>
          <a:ext cx="2647950" cy="2646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198453</xdr:colOff>
      <xdr:row>25</xdr:row>
      <xdr:rowOff>13214</xdr:rowOff>
    </xdr:from>
    <xdr:to>
      <xdr:col>4</xdr:col>
      <xdr:colOff>31063</xdr:colOff>
      <xdr:row>39</xdr:row>
      <xdr:rowOff>146648</xdr:rowOff>
    </xdr:to>
    <xdr:grpSp>
      <xdr:nvGrpSpPr>
        <xdr:cNvPr id="43" name="グループ化 42">
          <a:extLst>
            <a:ext uri="{FF2B5EF4-FFF2-40B4-BE49-F238E27FC236}">
              <a16:creationId xmlns:a16="http://schemas.microsoft.com/office/drawing/2014/main" id="{0BF8EA6B-47E7-4A61-92CF-6370662A1F7D}"/>
            </a:ext>
          </a:extLst>
        </xdr:cNvPr>
        <xdr:cNvGrpSpPr/>
      </xdr:nvGrpSpPr>
      <xdr:grpSpPr>
        <a:xfrm>
          <a:off x="198453" y="4267714"/>
          <a:ext cx="2584277" cy="2504101"/>
          <a:chOff x="6917520" y="7407976"/>
          <a:chExt cx="2573352" cy="2552392"/>
        </a:xfrm>
      </xdr:grpSpPr>
      <xdr:pic>
        <xdr:nvPicPr>
          <xdr:cNvPr id="44" name="図 43">
            <a:extLst>
              <a:ext uri="{FF2B5EF4-FFF2-40B4-BE49-F238E27FC236}">
                <a16:creationId xmlns:a16="http://schemas.microsoft.com/office/drawing/2014/main" id="{424E77F3-6E9A-B2D7-0732-0A395999F35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917520" y="7407976"/>
            <a:ext cx="2573352" cy="255239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46" name="直線矢印コネクタ 45">
            <a:extLst>
              <a:ext uri="{FF2B5EF4-FFF2-40B4-BE49-F238E27FC236}">
                <a16:creationId xmlns:a16="http://schemas.microsoft.com/office/drawing/2014/main" id="{21DED2C7-ED1A-0A32-B04C-4FC06EA9D014}"/>
              </a:ext>
            </a:extLst>
          </xdr:cNvPr>
          <xdr:cNvCxnSpPr/>
        </xdr:nvCxnSpPr>
        <xdr:spPr>
          <a:xfrm flipV="1">
            <a:off x="7404004" y="8256024"/>
            <a:ext cx="1583294" cy="192384"/>
          </a:xfrm>
          <a:prstGeom prst="straightConnector1">
            <a:avLst/>
          </a:prstGeom>
          <a:ln>
            <a:solidFill>
              <a:schemeClr val="tx1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8" name="テキスト ボックス 47">
            <a:extLst>
              <a:ext uri="{FF2B5EF4-FFF2-40B4-BE49-F238E27FC236}">
                <a16:creationId xmlns:a16="http://schemas.microsoft.com/office/drawing/2014/main" id="{55F98A50-AD36-CBFB-B7D7-C79A25E15DE3}"/>
              </a:ext>
            </a:extLst>
          </xdr:cNvPr>
          <xdr:cNvSpPr txBox="1"/>
        </xdr:nvSpPr>
        <xdr:spPr>
          <a:xfrm rot="21180000">
            <a:off x="7777467" y="8175814"/>
            <a:ext cx="920579" cy="158273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600" b="1">
                <a:solidFill>
                  <a:schemeClr val="tx1"/>
                </a:solidFill>
              </a:rPr>
              <a:t>ボルト孔間寸法　</a:t>
            </a:r>
            <a:r>
              <a:rPr kumimoji="1" lang="en-US" altLang="ja-JP" sz="600" b="1">
                <a:solidFill>
                  <a:schemeClr val="tx1"/>
                </a:solidFill>
              </a:rPr>
              <a:t>C</a:t>
            </a:r>
            <a:endParaRPr kumimoji="1" lang="ja-JP" altLang="en-US" sz="600" b="1">
              <a:solidFill>
                <a:schemeClr val="tx1"/>
              </a:solidFill>
            </a:endParaRPr>
          </a:p>
        </xdr:txBody>
      </xdr:sp>
      <xdr:cxnSp macro="">
        <xdr:nvCxnSpPr>
          <xdr:cNvPr id="51" name="直線コネクタ 50">
            <a:extLst>
              <a:ext uri="{FF2B5EF4-FFF2-40B4-BE49-F238E27FC236}">
                <a16:creationId xmlns:a16="http://schemas.microsoft.com/office/drawing/2014/main" id="{A77CB898-7606-15E7-D16A-DD87A740E095}"/>
              </a:ext>
            </a:extLst>
          </xdr:cNvPr>
          <xdr:cNvCxnSpPr/>
        </xdr:nvCxnSpPr>
        <xdr:spPr>
          <a:xfrm flipH="1" flipV="1">
            <a:off x="7401927" y="8394307"/>
            <a:ext cx="15844" cy="188621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2" name="直線コネクタ 61">
            <a:extLst>
              <a:ext uri="{FF2B5EF4-FFF2-40B4-BE49-F238E27FC236}">
                <a16:creationId xmlns:a16="http://schemas.microsoft.com/office/drawing/2014/main" id="{48C803CA-E071-4342-AD9E-F68C641BD886}"/>
              </a:ext>
            </a:extLst>
          </xdr:cNvPr>
          <xdr:cNvCxnSpPr/>
        </xdr:nvCxnSpPr>
        <xdr:spPr>
          <a:xfrm flipH="1" flipV="1">
            <a:off x="8983077" y="8211795"/>
            <a:ext cx="15844" cy="188621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3" name="直線矢印コネクタ 62">
            <a:extLst>
              <a:ext uri="{FF2B5EF4-FFF2-40B4-BE49-F238E27FC236}">
                <a16:creationId xmlns:a16="http://schemas.microsoft.com/office/drawing/2014/main" id="{C1EC4C53-049D-A409-E987-E6D3D2AB20A2}"/>
              </a:ext>
            </a:extLst>
          </xdr:cNvPr>
          <xdr:cNvCxnSpPr/>
        </xdr:nvCxnSpPr>
        <xdr:spPr>
          <a:xfrm flipV="1">
            <a:off x="7242073" y="7770768"/>
            <a:ext cx="673454" cy="688047"/>
          </a:xfrm>
          <a:prstGeom prst="straightConnector1">
            <a:avLst/>
          </a:prstGeom>
          <a:ln>
            <a:solidFill>
              <a:schemeClr val="tx1">
                <a:lumMod val="50000"/>
                <a:lumOff val="50000"/>
              </a:schemeClr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4" name="直線コネクタ 63">
            <a:extLst>
              <a:ext uri="{FF2B5EF4-FFF2-40B4-BE49-F238E27FC236}">
                <a16:creationId xmlns:a16="http://schemas.microsoft.com/office/drawing/2014/main" id="{418D8B01-5509-BEE9-DFD9-7D30564A1177}"/>
              </a:ext>
            </a:extLst>
          </xdr:cNvPr>
          <xdr:cNvCxnSpPr/>
        </xdr:nvCxnSpPr>
        <xdr:spPr>
          <a:xfrm flipH="1" flipV="1">
            <a:off x="7221653" y="8447213"/>
            <a:ext cx="197322" cy="137496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6" name="直線コネクタ 65">
            <a:extLst>
              <a:ext uri="{FF2B5EF4-FFF2-40B4-BE49-F238E27FC236}">
                <a16:creationId xmlns:a16="http://schemas.microsoft.com/office/drawing/2014/main" id="{E142BEC8-0189-2EF5-A312-B5D5E8A83643}"/>
              </a:ext>
            </a:extLst>
          </xdr:cNvPr>
          <xdr:cNvCxnSpPr/>
        </xdr:nvCxnSpPr>
        <xdr:spPr>
          <a:xfrm flipH="1" flipV="1">
            <a:off x="7886711" y="7752268"/>
            <a:ext cx="197322" cy="136379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7" name="テキスト ボックス 66">
            <a:extLst>
              <a:ext uri="{FF2B5EF4-FFF2-40B4-BE49-F238E27FC236}">
                <a16:creationId xmlns:a16="http://schemas.microsoft.com/office/drawing/2014/main" id="{4560D070-0BFD-8423-42DC-A89E1FF0241C}"/>
              </a:ext>
            </a:extLst>
          </xdr:cNvPr>
          <xdr:cNvSpPr txBox="1"/>
        </xdr:nvSpPr>
        <xdr:spPr>
          <a:xfrm rot="18840000">
            <a:off x="7105664" y="7979838"/>
            <a:ext cx="798308" cy="15827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600" b="1">
                <a:solidFill>
                  <a:schemeClr val="bg1">
                    <a:lumMod val="50000"/>
                  </a:schemeClr>
                </a:solidFill>
              </a:rPr>
              <a:t>ボルト孔間寸法　</a:t>
            </a:r>
            <a:r>
              <a:rPr kumimoji="1" lang="en-US" altLang="ja-JP" sz="600" b="1">
                <a:solidFill>
                  <a:schemeClr val="bg1">
                    <a:lumMod val="50000"/>
                  </a:schemeClr>
                </a:solidFill>
              </a:rPr>
              <a:t>A</a:t>
            </a:r>
            <a:endParaRPr kumimoji="1" lang="ja-JP" altLang="en-US" sz="600" b="1">
              <a:solidFill>
                <a:schemeClr val="bg1">
                  <a:lumMod val="50000"/>
                </a:schemeClr>
              </a:solidFill>
            </a:endParaRPr>
          </a:p>
        </xdr:txBody>
      </xdr:sp>
      <xdr:cxnSp macro="">
        <xdr:nvCxnSpPr>
          <xdr:cNvPr id="69" name="直線矢印コネクタ 68">
            <a:extLst>
              <a:ext uri="{FF2B5EF4-FFF2-40B4-BE49-F238E27FC236}">
                <a16:creationId xmlns:a16="http://schemas.microsoft.com/office/drawing/2014/main" id="{0E931D87-8904-CBC0-C33B-4AB32D555949}"/>
              </a:ext>
            </a:extLst>
          </xdr:cNvPr>
          <xdr:cNvCxnSpPr/>
        </xdr:nvCxnSpPr>
        <xdr:spPr>
          <a:xfrm>
            <a:off x="7356556" y="8632262"/>
            <a:ext cx="882579" cy="504761"/>
          </a:xfrm>
          <a:prstGeom prst="straightConnector1">
            <a:avLst/>
          </a:prstGeom>
          <a:ln>
            <a:solidFill>
              <a:schemeClr val="tx1">
                <a:lumMod val="50000"/>
                <a:lumOff val="50000"/>
              </a:schemeClr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0" name="テキスト ボックス 69">
            <a:extLst>
              <a:ext uri="{FF2B5EF4-FFF2-40B4-BE49-F238E27FC236}">
                <a16:creationId xmlns:a16="http://schemas.microsoft.com/office/drawing/2014/main" id="{8D82D92B-CCCE-698D-1E2A-7FFB9FFEFF8D}"/>
              </a:ext>
            </a:extLst>
          </xdr:cNvPr>
          <xdr:cNvSpPr txBox="1"/>
        </xdr:nvSpPr>
        <xdr:spPr>
          <a:xfrm rot="1800000">
            <a:off x="7476139" y="8729256"/>
            <a:ext cx="756509" cy="15939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600" b="1">
                <a:solidFill>
                  <a:schemeClr val="bg1">
                    <a:lumMod val="50000"/>
                  </a:schemeClr>
                </a:solidFill>
              </a:rPr>
              <a:t>ボルト孔間寸法　</a:t>
            </a:r>
            <a:r>
              <a:rPr kumimoji="1" lang="en-US" altLang="ja-JP" sz="600" b="1">
                <a:solidFill>
                  <a:schemeClr val="bg1">
                    <a:lumMod val="50000"/>
                  </a:schemeClr>
                </a:solidFill>
              </a:rPr>
              <a:t>B</a:t>
            </a:r>
            <a:endParaRPr kumimoji="1" lang="ja-JP" altLang="en-US" sz="600" b="1">
              <a:solidFill>
                <a:schemeClr val="bg1">
                  <a:lumMod val="50000"/>
                </a:schemeClr>
              </a:solidFill>
            </a:endParaRPr>
          </a:p>
        </xdr:txBody>
      </xdr:sp>
      <xdr:cxnSp macro="">
        <xdr:nvCxnSpPr>
          <xdr:cNvPr id="71" name="直線コネクタ 70">
            <a:extLst>
              <a:ext uri="{FF2B5EF4-FFF2-40B4-BE49-F238E27FC236}">
                <a16:creationId xmlns:a16="http://schemas.microsoft.com/office/drawing/2014/main" id="{45431F66-C47F-662C-DAF4-0BD7612E7C6B}"/>
              </a:ext>
            </a:extLst>
          </xdr:cNvPr>
          <xdr:cNvCxnSpPr/>
        </xdr:nvCxnSpPr>
        <xdr:spPr>
          <a:xfrm flipH="1">
            <a:off x="7335161" y="8560073"/>
            <a:ext cx="93115" cy="93149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2" name="直線コネクタ 71">
            <a:extLst>
              <a:ext uri="{FF2B5EF4-FFF2-40B4-BE49-F238E27FC236}">
                <a16:creationId xmlns:a16="http://schemas.microsoft.com/office/drawing/2014/main" id="{F29BA1B7-37A9-BB9D-4431-1D98075BD6EF}"/>
              </a:ext>
            </a:extLst>
          </xdr:cNvPr>
          <xdr:cNvCxnSpPr/>
        </xdr:nvCxnSpPr>
        <xdr:spPr>
          <a:xfrm flipH="1">
            <a:off x="8224980" y="9065819"/>
            <a:ext cx="93115" cy="93149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258776</xdr:colOff>
      <xdr:row>10</xdr:row>
      <xdr:rowOff>67830</xdr:rowOff>
    </xdr:from>
    <xdr:to>
      <xdr:col>4</xdr:col>
      <xdr:colOff>87187</xdr:colOff>
      <xdr:row>24</xdr:row>
      <xdr:rowOff>118622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709D5F0-C377-F860-E25D-D0880B0A04FF}"/>
            </a:ext>
          </a:extLst>
        </xdr:cNvPr>
        <xdr:cNvGrpSpPr/>
      </xdr:nvGrpSpPr>
      <xdr:grpSpPr>
        <a:xfrm>
          <a:off x="258776" y="1782330"/>
          <a:ext cx="2580078" cy="2421459"/>
          <a:chOff x="7298878" y="4309104"/>
          <a:chExt cx="2577237" cy="2468789"/>
        </a:xfrm>
      </xdr:grpSpPr>
      <xdr:pic>
        <xdr:nvPicPr>
          <xdr:cNvPr id="73" name="図 72">
            <a:extLst>
              <a:ext uri="{FF2B5EF4-FFF2-40B4-BE49-F238E27FC236}">
                <a16:creationId xmlns:a16="http://schemas.microsoft.com/office/drawing/2014/main" id="{2B6D1DE6-4718-2D42-003C-75B2D256B9D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71211" y="4354704"/>
            <a:ext cx="1624603" cy="22232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4" name="図 73">
            <a:extLst>
              <a:ext uri="{FF2B5EF4-FFF2-40B4-BE49-F238E27FC236}">
                <a16:creationId xmlns:a16="http://schemas.microsoft.com/office/drawing/2014/main" id="{56CA8D80-F0AE-0567-4CF1-BE0FB354524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48455" y="4309104"/>
            <a:ext cx="327660" cy="23126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78" name="グループ化 77">
            <a:extLst>
              <a:ext uri="{FF2B5EF4-FFF2-40B4-BE49-F238E27FC236}">
                <a16:creationId xmlns:a16="http://schemas.microsoft.com/office/drawing/2014/main" id="{C3D5020A-0997-308F-3A3C-FF57A0B8772A}"/>
              </a:ext>
            </a:extLst>
          </xdr:cNvPr>
          <xdr:cNvGrpSpPr/>
        </xdr:nvGrpSpPr>
        <xdr:grpSpPr>
          <a:xfrm rot="10800000">
            <a:off x="8503928" y="5392337"/>
            <a:ext cx="564626" cy="0"/>
            <a:chOff x="8294671" y="5702690"/>
            <a:chExt cx="561928" cy="0"/>
          </a:xfrm>
        </xdr:grpSpPr>
        <xdr:cxnSp macro="">
          <xdr:nvCxnSpPr>
            <xdr:cNvPr id="133" name="直線矢印コネクタ 132">
              <a:extLst>
                <a:ext uri="{FF2B5EF4-FFF2-40B4-BE49-F238E27FC236}">
                  <a16:creationId xmlns:a16="http://schemas.microsoft.com/office/drawing/2014/main" id="{B3A82E6F-601C-3BFD-4C61-1C274084D9F3}"/>
                </a:ext>
              </a:extLst>
            </xdr:cNvPr>
            <xdr:cNvCxnSpPr/>
          </xdr:nvCxnSpPr>
          <xdr:spPr>
            <a:xfrm flipH="1" flipV="1">
              <a:off x="8294671" y="5702690"/>
              <a:ext cx="143915" cy="0"/>
            </a:xfrm>
            <a:prstGeom prst="straightConnector1">
              <a:avLst/>
            </a:prstGeom>
            <a:ln>
              <a:solidFill>
                <a:srgbClr val="0070C0"/>
              </a:solidFill>
              <a:headEnd type="triangle"/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6" name="直線矢印コネクタ 135">
              <a:extLst>
                <a:ext uri="{FF2B5EF4-FFF2-40B4-BE49-F238E27FC236}">
                  <a16:creationId xmlns:a16="http://schemas.microsoft.com/office/drawing/2014/main" id="{1A52A950-BD2A-2476-E7F0-21A18449C0A4}"/>
                </a:ext>
              </a:extLst>
            </xdr:cNvPr>
            <xdr:cNvCxnSpPr/>
          </xdr:nvCxnSpPr>
          <xdr:spPr>
            <a:xfrm rot="10800000" flipH="1" flipV="1">
              <a:off x="8498298" y="5702690"/>
              <a:ext cx="358301" cy="0"/>
            </a:xfrm>
            <a:prstGeom prst="straightConnector1">
              <a:avLst/>
            </a:prstGeom>
            <a:ln>
              <a:solidFill>
                <a:srgbClr val="0070C0"/>
              </a:solidFill>
              <a:headEnd type="triangle"/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7" name="直線矢印コネクタ 136">
              <a:extLst>
                <a:ext uri="{FF2B5EF4-FFF2-40B4-BE49-F238E27FC236}">
                  <a16:creationId xmlns:a16="http://schemas.microsoft.com/office/drawing/2014/main" id="{FDF495DB-1105-C7DE-04D7-68DCDB653FB1}"/>
                </a:ext>
              </a:extLst>
            </xdr:cNvPr>
            <xdr:cNvCxnSpPr/>
          </xdr:nvCxnSpPr>
          <xdr:spPr>
            <a:xfrm rot="10800000" flipH="1" flipV="1">
              <a:off x="8422604" y="5702690"/>
              <a:ext cx="90000" cy="0"/>
            </a:xfrm>
            <a:prstGeom prst="straightConnector1">
              <a:avLst/>
            </a:prstGeom>
            <a:ln>
              <a:solidFill>
                <a:srgbClr val="0070C0"/>
              </a:solidFill>
              <a:headEnd type="none"/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79" name="テキスト ボックス 78">
            <a:extLst>
              <a:ext uri="{FF2B5EF4-FFF2-40B4-BE49-F238E27FC236}">
                <a16:creationId xmlns:a16="http://schemas.microsoft.com/office/drawing/2014/main" id="{D7493B1D-0BE8-9999-9E95-A816BD92A1AF}"/>
              </a:ext>
            </a:extLst>
          </xdr:cNvPr>
          <xdr:cNvSpPr txBox="1"/>
        </xdr:nvSpPr>
        <xdr:spPr>
          <a:xfrm>
            <a:off x="8383924" y="5192243"/>
            <a:ext cx="472725" cy="15045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600" b="1">
                <a:solidFill>
                  <a:srgbClr val="0070C0"/>
                </a:solidFill>
              </a:rPr>
              <a:t>(b) </a:t>
            </a:r>
            <a:r>
              <a:rPr kumimoji="1" lang="ja-JP" altLang="en-US" sz="600" b="1">
                <a:solidFill>
                  <a:srgbClr val="0070C0"/>
                </a:solidFill>
              </a:rPr>
              <a:t>材料幅</a:t>
            </a:r>
          </a:p>
        </xdr:txBody>
      </xdr:sp>
      <xdr:grpSp>
        <xdr:nvGrpSpPr>
          <xdr:cNvPr id="80" name="グループ化 79">
            <a:extLst>
              <a:ext uri="{FF2B5EF4-FFF2-40B4-BE49-F238E27FC236}">
                <a16:creationId xmlns:a16="http://schemas.microsoft.com/office/drawing/2014/main" id="{425E2196-C49D-E0FA-F032-4D793C46A0C7}"/>
              </a:ext>
            </a:extLst>
          </xdr:cNvPr>
          <xdr:cNvGrpSpPr/>
        </xdr:nvGrpSpPr>
        <xdr:grpSpPr>
          <a:xfrm rot="16200000">
            <a:off x="7895487" y="6061543"/>
            <a:ext cx="566836" cy="13"/>
            <a:chOff x="8298152" y="5696321"/>
            <a:chExt cx="563517" cy="13"/>
          </a:xfrm>
        </xdr:grpSpPr>
        <xdr:cxnSp macro="">
          <xdr:nvCxnSpPr>
            <xdr:cNvPr id="126" name="直線矢印コネクタ 125">
              <a:extLst>
                <a:ext uri="{FF2B5EF4-FFF2-40B4-BE49-F238E27FC236}">
                  <a16:creationId xmlns:a16="http://schemas.microsoft.com/office/drawing/2014/main" id="{9DEC5DE5-B41E-B6B4-AF29-C58BA4984CBF}"/>
                </a:ext>
              </a:extLst>
            </xdr:cNvPr>
            <xdr:cNvCxnSpPr/>
          </xdr:nvCxnSpPr>
          <xdr:spPr>
            <a:xfrm flipH="1" flipV="1">
              <a:off x="8298152" y="5696321"/>
              <a:ext cx="143915" cy="0"/>
            </a:xfrm>
            <a:prstGeom prst="straightConnector1">
              <a:avLst/>
            </a:prstGeom>
            <a:ln>
              <a:solidFill>
                <a:srgbClr val="7030A0"/>
              </a:solidFill>
              <a:headEnd type="triangle"/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7" name="直線矢印コネクタ 126">
              <a:extLst>
                <a:ext uri="{FF2B5EF4-FFF2-40B4-BE49-F238E27FC236}">
                  <a16:creationId xmlns:a16="http://schemas.microsoft.com/office/drawing/2014/main" id="{BD80EF61-F888-6764-7DCF-F374E7EE0FC3}"/>
                </a:ext>
              </a:extLst>
            </xdr:cNvPr>
            <xdr:cNvCxnSpPr/>
          </xdr:nvCxnSpPr>
          <xdr:spPr>
            <a:xfrm rot="10800000" flipH="1" flipV="1">
              <a:off x="8504124" y="5696334"/>
              <a:ext cx="357545" cy="0"/>
            </a:xfrm>
            <a:prstGeom prst="straightConnector1">
              <a:avLst/>
            </a:prstGeom>
            <a:ln>
              <a:solidFill>
                <a:srgbClr val="7030A0"/>
              </a:solidFill>
              <a:headEnd type="triangle"/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2" name="直線矢印コネクタ 131">
              <a:extLst>
                <a:ext uri="{FF2B5EF4-FFF2-40B4-BE49-F238E27FC236}">
                  <a16:creationId xmlns:a16="http://schemas.microsoft.com/office/drawing/2014/main" id="{1605EE44-90BC-1EB2-F06E-21782CC2C90B}"/>
                </a:ext>
              </a:extLst>
            </xdr:cNvPr>
            <xdr:cNvCxnSpPr/>
          </xdr:nvCxnSpPr>
          <xdr:spPr>
            <a:xfrm rot="10800000" flipH="1" flipV="1">
              <a:off x="8410966" y="5696333"/>
              <a:ext cx="107367" cy="0"/>
            </a:xfrm>
            <a:prstGeom prst="straightConnector1">
              <a:avLst/>
            </a:prstGeom>
            <a:ln>
              <a:solidFill>
                <a:srgbClr val="7030A0"/>
              </a:solidFill>
              <a:headEnd type="none"/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81" name="グループ化 80">
            <a:extLst>
              <a:ext uri="{FF2B5EF4-FFF2-40B4-BE49-F238E27FC236}">
                <a16:creationId xmlns:a16="http://schemas.microsoft.com/office/drawing/2014/main" id="{8192F166-FE6E-04CD-C5A3-2328326D1402}"/>
              </a:ext>
            </a:extLst>
          </xdr:cNvPr>
          <xdr:cNvGrpSpPr/>
        </xdr:nvGrpSpPr>
        <xdr:grpSpPr>
          <a:xfrm>
            <a:off x="7298878" y="5390486"/>
            <a:ext cx="562952" cy="0"/>
            <a:chOff x="8301485" y="5702690"/>
            <a:chExt cx="562637" cy="0"/>
          </a:xfrm>
        </xdr:grpSpPr>
        <xdr:cxnSp macro="">
          <xdr:nvCxnSpPr>
            <xdr:cNvPr id="119" name="直線矢印コネクタ 118">
              <a:extLst>
                <a:ext uri="{FF2B5EF4-FFF2-40B4-BE49-F238E27FC236}">
                  <a16:creationId xmlns:a16="http://schemas.microsoft.com/office/drawing/2014/main" id="{6511B89C-19AA-B93F-CC19-16CE1B87FF22}"/>
                </a:ext>
              </a:extLst>
            </xdr:cNvPr>
            <xdr:cNvCxnSpPr/>
          </xdr:nvCxnSpPr>
          <xdr:spPr>
            <a:xfrm flipH="1" flipV="1">
              <a:off x="8301485" y="5702690"/>
              <a:ext cx="143915" cy="0"/>
            </a:xfrm>
            <a:prstGeom prst="straightConnector1">
              <a:avLst/>
            </a:prstGeom>
            <a:ln>
              <a:solidFill>
                <a:srgbClr val="0070C0"/>
              </a:solidFill>
              <a:headEnd type="triangle"/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4" name="直線矢印コネクタ 123">
              <a:extLst>
                <a:ext uri="{FF2B5EF4-FFF2-40B4-BE49-F238E27FC236}">
                  <a16:creationId xmlns:a16="http://schemas.microsoft.com/office/drawing/2014/main" id="{8886E3B2-F01D-E9CA-DAED-D29C0D6FA585}"/>
                </a:ext>
              </a:extLst>
            </xdr:cNvPr>
            <xdr:cNvCxnSpPr/>
          </xdr:nvCxnSpPr>
          <xdr:spPr>
            <a:xfrm rot="10800000" flipH="1" flipV="1">
              <a:off x="8504297" y="5702690"/>
              <a:ext cx="359825" cy="0"/>
            </a:xfrm>
            <a:prstGeom prst="straightConnector1">
              <a:avLst/>
            </a:prstGeom>
            <a:ln>
              <a:solidFill>
                <a:srgbClr val="0070C0"/>
              </a:solidFill>
              <a:headEnd type="triangle"/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5" name="直線矢印コネクタ 124">
              <a:extLst>
                <a:ext uri="{FF2B5EF4-FFF2-40B4-BE49-F238E27FC236}">
                  <a16:creationId xmlns:a16="http://schemas.microsoft.com/office/drawing/2014/main" id="{4C6FFBF3-8B72-EFDC-3BD0-0AB8D49FC33D}"/>
                </a:ext>
              </a:extLst>
            </xdr:cNvPr>
            <xdr:cNvCxnSpPr/>
          </xdr:nvCxnSpPr>
          <xdr:spPr>
            <a:xfrm rot="10800000" flipH="1" flipV="1">
              <a:off x="8429448" y="5702690"/>
              <a:ext cx="90000" cy="0"/>
            </a:xfrm>
            <a:prstGeom prst="straightConnector1">
              <a:avLst/>
            </a:prstGeom>
            <a:ln>
              <a:solidFill>
                <a:srgbClr val="0070C0"/>
              </a:solidFill>
              <a:headEnd type="none"/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82" name="テキスト ボックス 81">
            <a:extLst>
              <a:ext uri="{FF2B5EF4-FFF2-40B4-BE49-F238E27FC236}">
                <a16:creationId xmlns:a16="http://schemas.microsoft.com/office/drawing/2014/main" id="{B6B1B3F1-98CD-18E4-DDAC-7D8013FE4136}"/>
              </a:ext>
            </a:extLst>
          </xdr:cNvPr>
          <xdr:cNvSpPr txBox="1"/>
        </xdr:nvSpPr>
        <xdr:spPr>
          <a:xfrm>
            <a:off x="7434673" y="5190393"/>
            <a:ext cx="469699" cy="15045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600" b="1">
                <a:solidFill>
                  <a:srgbClr val="0070C0"/>
                </a:solidFill>
              </a:rPr>
              <a:t>(a) </a:t>
            </a:r>
            <a:r>
              <a:rPr kumimoji="1" lang="ja-JP" altLang="en-US" sz="600" b="1">
                <a:solidFill>
                  <a:srgbClr val="0070C0"/>
                </a:solidFill>
              </a:rPr>
              <a:t>材料幅</a:t>
            </a:r>
          </a:p>
        </xdr:txBody>
      </xdr:sp>
      <xdr:grpSp>
        <xdr:nvGrpSpPr>
          <xdr:cNvPr id="83" name="グループ化 82">
            <a:extLst>
              <a:ext uri="{FF2B5EF4-FFF2-40B4-BE49-F238E27FC236}">
                <a16:creationId xmlns:a16="http://schemas.microsoft.com/office/drawing/2014/main" id="{513A2E76-17BE-BD08-8703-B104E0401C74}"/>
              </a:ext>
            </a:extLst>
          </xdr:cNvPr>
          <xdr:cNvGrpSpPr/>
        </xdr:nvGrpSpPr>
        <xdr:grpSpPr>
          <a:xfrm rot="16200000">
            <a:off x="7894512" y="4662921"/>
            <a:ext cx="567896" cy="67"/>
            <a:chOff x="8291280" y="5693125"/>
            <a:chExt cx="567282" cy="67"/>
          </a:xfrm>
        </xdr:grpSpPr>
        <xdr:cxnSp macro="">
          <xdr:nvCxnSpPr>
            <xdr:cNvPr id="116" name="直線矢印コネクタ 115">
              <a:extLst>
                <a:ext uri="{FF2B5EF4-FFF2-40B4-BE49-F238E27FC236}">
                  <a16:creationId xmlns:a16="http://schemas.microsoft.com/office/drawing/2014/main" id="{D09B9E1B-5DED-2903-B785-2C004CE50111}"/>
                </a:ext>
              </a:extLst>
            </xdr:cNvPr>
            <xdr:cNvCxnSpPr/>
          </xdr:nvCxnSpPr>
          <xdr:spPr>
            <a:xfrm flipH="1" flipV="1">
              <a:off x="8291280" y="5693125"/>
              <a:ext cx="143915" cy="0"/>
            </a:xfrm>
            <a:prstGeom prst="straightConnector1">
              <a:avLst/>
            </a:prstGeom>
            <a:ln>
              <a:solidFill>
                <a:srgbClr val="7030A0"/>
              </a:solidFill>
              <a:headEnd type="triangle"/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7" name="直線矢印コネクタ 116">
              <a:extLst>
                <a:ext uri="{FF2B5EF4-FFF2-40B4-BE49-F238E27FC236}">
                  <a16:creationId xmlns:a16="http://schemas.microsoft.com/office/drawing/2014/main" id="{F2F1DE2A-70E9-0E35-1D33-2DF7EC50B509}"/>
                </a:ext>
              </a:extLst>
            </xdr:cNvPr>
            <xdr:cNvCxnSpPr/>
          </xdr:nvCxnSpPr>
          <xdr:spPr>
            <a:xfrm rot="10800000" flipH="1" flipV="1">
              <a:off x="8496355" y="5693192"/>
              <a:ext cx="362207" cy="0"/>
            </a:xfrm>
            <a:prstGeom prst="straightConnector1">
              <a:avLst/>
            </a:prstGeom>
            <a:ln>
              <a:solidFill>
                <a:srgbClr val="7030A0"/>
              </a:solidFill>
              <a:headEnd type="triangle"/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8" name="直線矢印コネクタ 117">
              <a:extLst>
                <a:ext uri="{FF2B5EF4-FFF2-40B4-BE49-F238E27FC236}">
                  <a16:creationId xmlns:a16="http://schemas.microsoft.com/office/drawing/2014/main" id="{C27559C8-9924-B9BB-F3D2-15884B85E22D}"/>
                </a:ext>
              </a:extLst>
            </xdr:cNvPr>
            <xdr:cNvCxnSpPr/>
          </xdr:nvCxnSpPr>
          <xdr:spPr>
            <a:xfrm rot="10800000" flipH="1" flipV="1">
              <a:off x="8419352" y="5693142"/>
              <a:ext cx="90000" cy="0"/>
            </a:xfrm>
            <a:prstGeom prst="straightConnector1">
              <a:avLst/>
            </a:prstGeom>
            <a:ln>
              <a:solidFill>
                <a:srgbClr val="7030A0"/>
              </a:solidFill>
              <a:headEnd type="none"/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84" name="テキスト ボックス 83">
            <a:extLst>
              <a:ext uri="{FF2B5EF4-FFF2-40B4-BE49-F238E27FC236}">
                <a16:creationId xmlns:a16="http://schemas.microsoft.com/office/drawing/2014/main" id="{6B7BECD2-DEFF-1971-D788-711C803875F1}"/>
              </a:ext>
            </a:extLst>
          </xdr:cNvPr>
          <xdr:cNvSpPr txBox="1"/>
        </xdr:nvSpPr>
        <xdr:spPr>
          <a:xfrm rot="16200000">
            <a:off x="7818616" y="4500001"/>
            <a:ext cx="469410" cy="1497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600" b="1">
                <a:solidFill>
                  <a:srgbClr val="7030A0"/>
                </a:solidFill>
              </a:rPr>
              <a:t>(d) </a:t>
            </a:r>
            <a:r>
              <a:rPr kumimoji="1" lang="ja-JP" altLang="en-US" sz="600" b="1">
                <a:solidFill>
                  <a:srgbClr val="7030A0"/>
                </a:solidFill>
              </a:rPr>
              <a:t>材料幅</a:t>
            </a:r>
          </a:p>
        </xdr:txBody>
      </xdr:sp>
      <xdr:sp macro="" textlink="">
        <xdr:nvSpPr>
          <xdr:cNvPr id="85" name="テキスト ボックス 84">
            <a:extLst>
              <a:ext uri="{FF2B5EF4-FFF2-40B4-BE49-F238E27FC236}">
                <a16:creationId xmlns:a16="http://schemas.microsoft.com/office/drawing/2014/main" id="{DF4920A2-D321-91C3-D4EF-90D5A8221293}"/>
              </a:ext>
            </a:extLst>
          </xdr:cNvPr>
          <xdr:cNvSpPr txBox="1"/>
        </xdr:nvSpPr>
        <xdr:spPr>
          <a:xfrm rot="16200000">
            <a:off x="7818423" y="5894819"/>
            <a:ext cx="473973" cy="1497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600" b="1">
                <a:solidFill>
                  <a:srgbClr val="7030A0"/>
                </a:solidFill>
              </a:rPr>
              <a:t>(c) </a:t>
            </a:r>
            <a:r>
              <a:rPr kumimoji="1" lang="ja-JP" altLang="en-US" sz="600" b="1">
                <a:solidFill>
                  <a:srgbClr val="7030A0"/>
                </a:solidFill>
              </a:rPr>
              <a:t>材料幅</a:t>
            </a:r>
          </a:p>
        </xdr:txBody>
      </xdr:sp>
      <xdr:cxnSp macro="">
        <xdr:nvCxnSpPr>
          <xdr:cNvPr id="86" name="直線矢印コネクタ 85">
            <a:extLst>
              <a:ext uri="{FF2B5EF4-FFF2-40B4-BE49-F238E27FC236}">
                <a16:creationId xmlns:a16="http://schemas.microsoft.com/office/drawing/2014/main" id="{B1BE644B-0A29-1B03-D2A3-2538FD503DC7}"/>
              </a:ext>
            </a:extLst>
          </xdr:cNvPr>
          <xdr:cNvCxnSpPr/>
        </xdr:nvCxnSpPr>
        <xdr:spPr>
          <a:xfrm flipV="1">
            <a:off x="7470226" y="6702800"/>
            <a:ext cx="1431004" cy="0"/>
          </a:xfrm>
          <a:prstGeom prst="straightConnector1">
            <a:avLst/>
          </a:prstGeom>
          <a:ln>
            <a:solidFill>
              <a:srgbClr val="00B050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7" name="直線コネクタ 86">
            <a:extLst>
              <a:ext uri="{FF2B5EF4-FFF2-40B4-BE49-F238E27FC236}">
                <a16:creationId xmlns:a16="http://schemas.microsoft.com/office/drawing/2014/main" id="{02E9ADAC-845D-F9F4-EA9B-CC4FD93A8CD0}"/>
              </a:ext>
            </a:extLst>
          </xdr:cNvPr>
          <xdr:cNvCxnSpPr/>
        </xdr:nvCxnSpPr>
        <xdr:spPr>
          <a:xfrm flipH="1">
            <a:off x="8893092" y="6412918"/>
            <a:ext cx="0" cy="361278"/>
          </a:xfrm>
          <a:prstGeom prst="line">
            <a:avLst/>
          </a:prstGeom>
          <a:ln>
            <a:solidFill>
              <a:srgbClr val="00B050"/>
            </a:solidFill>
            <a:prstDash val="dash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8" name="直線コネクタ 87">
            <a:extLst>
              <a:ext uri="{FF2B5EF4-FFF2-40B4-BE49-F238E27FC236}">
                <a16:creationId xmlns:a16="http://schemas.microsoft.com/office/drawing/2014/main" id="{93229146-F02A-A864-4E28-A1A8157AA36F}"/>
              </a:ext>
            </a:extLst>
          </xdr:cNvPr>
          <xdr:cNvCxnSpPr/>
        </xdr:nvCxnSpPr>
        <xdr:spPr>
          <a:xfrm flipH="1">
            <a:off x="7474253" y="6416616"/>
            <a:ext cx="0" cy="361277"/>
          </a:xfrm>
          <a:prstGeom prst="line">
            <a:avLst/>
          </a:prstGeom>
          <a:ln>
            <a:solidFill>
              <a:srgbClr val="00B050"/>
            </a:solidFill>
            <a:prstDash val="dash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9" name="テキスト ボックス 88">
            <a:extLst>
              <a:ext uri="{FF2B5EF4-FFF2-40B4-BE49-F238E27FC236}">
                <a16:creationId xmlns:a16="http://schemas.microsoft.com/office/drawing/2014/main" id="{6B8F6B0F-BAEF-0EC1-26BE-978239465D56}"/>
              </a:ext>
            </a:extLst>
          </xdr:cNvPr>
          <xdr:cNvSpPr txBox="1"/>
        </xdr:nvSpPr>
        <xdr:spPr>
          <a:xfrm>
            <a:off x="7732825" y="6516729"/>
            <a:ext cx="965036" cy="1744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600" b="1">
                <a:solidFill>
                  <a:srgbClr val="00B050"/>
                </a:solidFill>
              </a:rPr>
              <a:t>横架材間芯</a:t>
            </a:r>
            <a:r>
              <a:rPr kumimoji="1" lang="en-US" altLang="ja-JP" sz="600" b="1">
                <a:solidFill>
                  <a:srgbClr val="00B050"/>
                </a:solidFill>
              </a:rPr>
              <a:t>-</a:t>
            </a:r>
            <a:r>
              <a:rPr kumimoji="1" lang="ja-JP" altLang="en-US" sz="600" b="1">
                <a:solidFill>
                  <a:srgbClr val="00B050"/>
                </a:solidFill>
              </a:rPr>
              <a:t>芯寸法　</a:t>
            </a:r>
            <a:r>
              <a:rPr kumimoji="1" lang="en-US" altLang="ja-JP" sz="600" b="1">
                <a:solidFill>
                  <a:srgbClr val="00B050"/>
                </a:solidFill>
              </a:rPr>
              <a:t>B'</a:t>
            </a:r>
            <a:endParaRPr kumimoji="1" lang="ja-JP" altLang="en-US" sz="600" b="1">
              <a:solidFill>
                <a:srgbClr val="00B050"/>
              </a:solidFill>
            </a:endParaRPr>
          </a:p>
        </xdr:txBody>
      </xdr:sp>
      <xdr:cxnSp macro="">
        <xdr:nvCxnSpPr>
          <xdr:cNvPr id="90" name="直線コネクタ 89">
            <a:extLst>
              <a:ext uri="{FF2B5EF4-FFF2-40B4-BE49-F238E27FC236}">
                <a16:creationId xmlns:a16="http://schemas.microsoft.com/office/drawing/2014/main" id="{B2470B79-E804-1785-A470-87EFFAAB5F39}"/>
              </a:ext>
            </a:extLst>
          </xdr:cNvPr>
          <xdr:cNvCxnSpPr/>
        </xdr:nvCxnSpPr>
        <xdr:spPr>
          <a:xfrm>
            <a:off x="8750889" y="4765687"/>
            <a:ext cx="1080076" cy="0"/>
          </a:xfrm>
          <a:prstGeom prst="line">
            <a:avLst/>
          </a:prstGeom>
          <a:ln>
            <a:solidFill>
              <a:srgbClr val="FF0000"/>
            </a:solidFill>
            <a:prstDash val="dash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1" name="直線コネクタ 90">
            <a:extLst>
              <a:ext uri="{FF2B5EF4-FFF2-40B4-BE49-F238E27FC236}">
                <a16:creationId xmlns:a16="http://schemas.microsoft.com/office/drawing/2014/main" id="{052830F3-140E-ECFF-0A8D-4E69C4E5DCFE}"/>
              </a:ext>
            </a:extLst>
          </xdr:cNvPr>
          <xdr:cNvCxnSpPr/>
        </xdr:nvCxnSpPr>
        <xdr:spPr>
          <a:xfrm>
            <a:off x="8753694" y="6167442"/>
            <a:ext cx="1080076" cy="0"/>
          </a:xfrm>
          <a:prstGeom prst="line">
            <a:avLst/>
          </a:prstGeom>
          <a:ln>
            <a:solidFill>
              <a:srgbClr val="FF0000"/>
            </a:solidFill>
            <a:prstDash val="dashDot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2" name="直線矢印コネクタ 91">
            <a:extLst>
              <a:ext uri="{FF2B5EF4-FFF2-40B4-BE49-F238E27FC236}">
                <a16:creationId xmlns:a16="http://schemas.microsoft.com/office/drawing/2014/main" id="{07792B53-F3D4-E74B-A227-1CC729A26A52}"/>
              </a:ext>
            </a:extLst>
          </xdr:cNvPr>
          <xdr:cNvCxnSpPr/>
        </xdr:nvCxnSpPr>
        <xdr:spPr>
          <a:xfrm flipH="1" flipV="1">
            <a:off x="9556630" y="4763059"/>
            <a:ext cx="0" cy="1404585"/>
          </a:xfrm>
          <a:prstGeom prst="straightConnector1">
            <a:avLst/>
          </a:prstGeom>
          <a:ln>
            <a:solidFill>
              <a:srgbClr val="FF0000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3" name="テキスト ボックス 92">
            <a:extLst>
              <a:ext uri="{FF2B5EF4-FFF2-40B4-BE49-F238E27FC236}">
                <a16:creationId xmlns:a16="http://schemas.microsoft.com/office/drawing/2014/main" id="{CD6A2D78-8106-B3BB-F814-FE320854D5FC}"/>
              </a:ext>
            </a:extLst>
          </xdr:cNvPr>
          <xdr:cNvSpPr txBox="1"/>
        </xdr:nvSpPr>
        <xdr:spPr>
          <a:xfrm rot="16200000">
            <a:off x="9025868" y="5152504"/>
            <a:ext cx="927323" cy="51440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600" b="1">
                <a:solidFill>
                  <a:srgbClr val="FF0000"/>
                </a:solidFill>
              </a:rPr>
              <a:t>金物取付側</a:t>
            </a:r>
            <a:endParaRPr kumimoji="1" lang="en-US" altLang="ja-JP" sz="600" b="1">
              <a:solidFill>
                <a:srgbClr val="FF0000"/>
              </a:solidFill>
            </a:endParaRPr>
          </a:p>
          <a:p>
            <a:r>
              <a:rPr kumimoji="1" lang="ja-JP" altLang="en-US" sz="600" b="1">
                <a:solidFill>
                  <a:srgbClr val="FF0000"/>
                </a:solidFill>
              </a:rPr>
              <a:t>母屋間芯</a:t>
            </a:r>
            <a:r>
              <a:rPr kumimoji="1" lang="en-US" altLang="ja-JP" sz="600" b="1">
                <a:solidFill>
                  <a:srgbClr val="FF0000"/>
                </a:solidFill>
              </a:rPr>
              <a:t>-</a:t>
            </a:r>
            <a:r>
              <a:rPr kumimoji="1" lang="ja-JP" altLang="en-US" sz="600" b="1">
                <a:solidFill>
                  <a:srgbClr val="FF0000"/>
                </a:solidFill>
              </a:rPr>
              <a:t>芯寸法　</a:t>
            </a:r>
            <a:r>
              <a:rPr kumimoji="1" lang="en-US" altLang="ja-JP" sz="600" b="1">
                <a:solidFill>
                  <a:srgbClr val="FF0000"/>
                </a:solidFill>
              </a:rPr>
              <a:t>A'</a:t>
            </a:r>
            <a:endParaRPr kumimoji="1" lang="ja-JP" altLang="en-US" sz="600" b="1">
              <a:solidFill>
                <a:srgbClr val="FF0000"/>
              </a:solidFill>
            </a:endParaRPr>
          </a:p>
        </xdr:txBody>
      </xdr:sp>
      <xdr:sp macro="" textlink="">
        <xdr:nvSpPr>
          <xdr:cNvPr id="94" name="テキスト ボックス 93">
            <a:extLst>
              <a:ext uri="{FF2B5EF4-FFF2-40B4-BE49-F238E27FC236}">
                <a16:creationId xmlns:a16="http://schemas.microsoft.com/office/drawing/2014/main" id="{66E51904-D0AB-C61E-AC53-6F4EC5DF9272}"/>
              </a:ext>
            </a:extLst>
          </xdr:cNvPr>
          <xdr:cNvSpPr txBox="1"/>
        </xdr:nvSpPr>
        <xdr:spPr>
          <a:xfrm rot="19248910">
            <a:off x="7618229" y="5230325"/>
            <a:ext cx="946525" cy="203754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600" b="1">
                <a:solidFill>
                  <a:schemeClr val="tx1"/>
                </a:solidFill>
              </a:rPr>
              <a:t>ボルト孔間寸法　</a:t>
            </a:r>
            <a:r>
              <a:rPr kumimoji="1" lang="en-US" altLang="ja-JP" sz="600" b="1">
                <a:solidFill>
                  <a:schemeClr val="tx1"/>
                </a:solidFill>
              </a:rPr>
              <a:t>C</a:t>
            </a:r>
            <a:endParaRPr kumimoji="1" lang="ja-JP" altLang="en-US" sz="600" b="1">
              <a:solidFill>
                <a:schemeClr val="tx1"/>
              </a:solidFill>
            </a:endParaRPr>
          </a:p>
        </xdr:txBody>
      </xdr:sp>
      <xdr:cxnSp macro="">
        <xdr:nvCxnSpPr>
          <xdr:cNvPr id="95" name="直線矢印コネクタ 94">
            <a:extLst>
              <a:ext uri="{FF2B5EF4-FFF2-40B4-BE49-F238E27FC236}">
                <a16:creationId xmlns:a16="http://schemas.microsoft.com/office/drawing/2014/main" id="{3AA9CA35-D427-1F6A-1B18-07F39C2884BD}"/>
              </a:ext>
            </a:extLst>
          </xdr:cNvPr>
          <xdr:cNvCxnSpPr/>
        </xdr:nvCxnSpPr>
        <xdr:spPr>
          <a:xfrm flipV="1">
            <a:off x="7488951" y="4879798"/>
            <a:ext cx="1273136" cy="1030177"/>
          </a:xfrm>
          <a:prstGeom prst="straightConnector1">
            <a:avLst/>
          </a:prstGeom>
          <a:ln>
            <a:solidFill>
              <a:schemeClr val="tx1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6" name="直線コネクタ 95">
            <a:extLst>
              <a:ext uri="{FF2B5EF4-FFF2-40B4-BE49-F238E27FC236}">
                <a16:creationId xmlns:a16="http://schemas.microsoft.com/office/drawing/2014/main" id="{313D3206-E7B6-2D4E-DE46-3EE0E51B7F6E}"/>
              </a:ext>
            </a:extLst>
          </xdr:cNvPr>
          <xdr:cNvCxnSpPr/>
        </xdr:nvCxnSpPr>
        <xdr:spPr>
          <a:xfrm flipH="1" flipV="1">
            <a:off x="7473899" y="5882414"/>
            <a:ext cx="82596" cy="98201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7" name="直線コネクタ 96">
            <a:extLst>
              <a:ext uri="{FF2B5EF4-FFF2-40B4-BE49-F238E27FC236}">
                <a16:creationId xmlns:a16="http://schemas.microsoft.com/office/drawing/2014/main" id="{40B9F29E-248C-7E69-15A3-91D5EF371957}"/>
              </a:ext>
            </a:extLst>
          </xdr:cNvPr>
          <xdr:cNvCxnSpPr/>
        </xdr:nvCxnSpPr>
        <xdr:spPr>
          <a:xfrm flipH="1" flipV="1">
            <a:off x="8745568" y="4865553"/>
            <a:ext cx="82596" cy="98201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8" name="直線矢印コネクタ 97">
            <a:extLst>
              <a:ext uri="{FF2B5EF4-FFF2-40B4-BE49-F238E27FC236}">
                <a16:creationId xmlns:a16="http://schemas.microsoft.com/office/drawing/2014/main" id="{D5786355-E0C0-925D-EF99-CDD242F090B3}"/>
              </a:ext>
            </a:extLst>
          </xdr:cNvPr>
          <xdr:cNvCxnSpPr/>
        </xdr:nvCxnSpPr>
        <xdr:spPr>
          <a:xfrm flipV="1">
            <a:off x="9230940" y="4958011"/>
            <a:ext cx="0" cy="1015890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9" name="直線コネクタ 98">
            <a:extLst>
              <a:ext uri="{FF2B5EF4-FFF2-40B4-BE49-F238E27FC236}">
                <a16:creationId xmlns:a16="http://schemas.microsoft.com/office/drawing/2014/main" id="{AC1060D8-12BD-12FF-8C4A-ABF4306F7A7A}"/>
              </a:ext>
            </a:extLst>
          </xdr:cNvPr>
          <xdr:cNvCxnSpPr/>
        </xdr:nvCxnSpPr>
        <xdr:spPr>
          <a:xfrm>
            <a:off x="8826760" y="5972163"/>
            <a:ext cx="432241" cy="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0" name="直線コネクタ 99">
            <a:extLst>
              <a:ext uri="{FF2B5EF4-FFF2-40B4-BE49-F238E27FC236}">
                <a16:creationId xmlns:a16="http://schemas.microsoft.com/office/drawing/2014/main" id="{E6027AEB-803E-27AD-79A5-5FF9EBA1534E}"/>
              </a:ext>
            </a:extLst>
          </xdr:cNvPr>
          <xdr:cNvCxnSpPr/>
        </xdr:nvCxnSpPr>
        <xdr:spPr>
          <a:xfrm>
            <a:off x="8826760" y="4958456"/>
            <a:ext cx="432241" cy="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1" name="テキスト ボックス 100">
            <a:extLst>
              <a:ext uri="{FF2B5EF4-FFF2-40B4-BE49-F238E27FC236}">
                <a16:creationId xmlns:a16="http://schemas.microsoft.com/office/drawing/2014/main" id="{56D35ED0-C24E-2B0A-7183-C4BAFD34E6D0}"/>
              </a:ext>
            </a:extLst>
          </xdr:cNvPr>
          <xdr:cNvSpPr txBox="1"/>
        </xdr:nvSpPr>
        <xdr:spPr>
          <a:xfrm rot="16200000">
            <a:off x="8659646" y="5345145"/>
            <a:ext cx="941452" cy="2050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600" b="1">
                <a:solidFill>
                  <a:schemeClr val="bg1">
                    <a:lumMod val="50000"/>
                  </a:schemeClr>
                </a:solidFill>
              </a:rPr>
              <a:t>ボルト孔間寸法　</a:t>
            </a:r>
            <a:r>
              <a:rPr kumimoji="1" lang="en-US" altLang="ja-JP" sz="600" b="1">
                <a:solidFill>
                  <a:schemeClr val="bg1">
                    <a:lumMod val="50000"/>
                  </a:schemeClr>
                </a:solidFill>
              </a:rPr>
              <a:t>A</a:t>
            </a:r>
            <a:endParaRPr kumimoji="1" lang="ja-JP" altLang="en-US" sz="600" b="1">
              <a:solidFill>
                <a:schemeClr val="bg1">
                  <a:lumMod val="50000"/>
                </a:schemeClr>
              </a:solidFill>
            </a:endParaRPr>
          </a:p>
        </xdr:txBody>
      </xdr:sp>
      <xdr:cxnSp macro="">
        <xdr:nvCxnSpPr>
          <xdr:cNvPr id="102" name="直線コネクタ 101">
            <a:extLst>
              <a:ext uri="{FF2B5EF4-FFF2-40B4-BE49-F238E27FC236}">
                <a16:creationId xmlns:a16="http://schemas.microsoft.com/office/drawing/2014/main" id="{2B86BE7D-2853-3B37-B895-2FC8B2B23402}"/>
              </a:ext>
            </a:extLst>
          </xdr:cNvPr>
          <xdr:cNvCxnSpPr/>
        </xdr:nvCxnSpPr>
        <xdr:spPr>
          <a:xfrm flipH="1">
            <a:off x="7546868" y="5974177"/>
            <a:ext cx="0" cy="581918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3" name="テキスト ボックス 102">
            <a:extLst>
              <a:ext uri="{FF2B5EF4-FFF2-40B4-BE49-F238E27FC236}">
                <a16:creationId xmlns:a16="http://schemas.microsoft.com/office/drawing/2014/main" id="{B564FE57-C956-EF8A-A319-8FCF7D4C5009}"/>
              </a:ext>
            </a:extLst>
          </xdr:cNvPr>
          <xdr:cNvSpPr txBox="1"/>
        </xdr:nvSpPr>
        <xdr:spPr>
          <a:xfrm>
            <a:off x="7779242" y="6346316"/>
            <a:ext cx="837129" cy="17549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600" b="1">
                <a:solidFill>
                  <a:schemeClr val="bg1">
                    <a:lumMod val="50000"/>
                  </a:schemeClr>
                </a:solidFill>
              </a:rPr>
              <a:t>ボルト孔間寸法　</a:t>
            </a:r>
            <a:r>
              <a:rPr kumimoji="1" lang="en-US" altLang="ja-JP" sz="600" b="1">
                <a:solidFill>
                  <a:schemeClr val="bg1">
                    <a:lumMod val="50000"/>
                  </a:schemeClr>
                </a:solidFill>
              </a:rPr>
              <a:t>B</a:t>
            </a:r>
            <a:endParaRPr kumimoji="1" lang="ja-JP" altLang="en-US" sz="600" b="1">
              <a:solidFill>
                <a:schemeClr val="bg1">
                  <a:lumMod val="50000"/>
                </a:schemeClr>
              </a:solidFill>
            </a:endParaRPr>
          </a:p>
        </xdr:txBody>
      </xdr:sp>
      <xdr:cxnSp macro="">
        <xdr:nvCxnSpPr>
          <xdr:cNvPr id="104" name="直線矢印コネクタ 103">
            <a:extLst>
              <a:ext uri="{FF2B5EF4-FFF2-40B4-BE49-F238E27FC236}">
                <a16:creationId xmlns:a16="http://schemas.microsoft.com/office/drawing/2014/main" id="{825DAC49-01B2-D850-C09B-4934B72E8B0C}"/>
              </a:ext>
            </a:extLst>
          </xdr:cNvPr>
          <xdr:cNvCxnSpPr/>
        </xdr:nvCxnSpPr>
        <xdr:spPr>
          <a:xfrm flipV="1">
            <a:off x="7552822" y="6523667"/>
            <a:ext cx="1264937" cy="0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5" name="直線コネクタ 104">
            <a:extLst>
              <a:ext uri="{FF2B5EF4-FFF2-40B4-BE49-F238E27FC236}">
                <a16:creationId xmlns:a16="http://schemas.microsoft.com/office/drawing/2014/main" id="{CECBD4A3-72FE-A2C8-57E7-56964F11A287}"/>
              </a:ext>
            </a:extLst>
          </xdr:cNvPr>
          <xdr:cNvCxnSpPr/>
        </xdr:nvCxnSpPr>
        <xdr:spPr>
          <a:xfrm flipH="1">
            <a:off x="8818634" y="5977415"/>
            <a:ext cx="0" cy="581918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444498</xdr:colOff>
      <xdr:row>42</xdr:row>
      <xdr:rowOff>95252</xdr:rowOff>
    </xdr:from>
    <xdr:to>
      <xdr:col>9</xdr:col>
      <xdr:colOff>96432</xdr:colOff>
      <xdr:row>58</xdr:row>
      <xdr:rowOff>75161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2BD22FE9-68D9-4200-B50C-E491717A0F0D}"/>
            </a:ext>
          </a:extLst>
        </xdr:cNvPr>
        <xdr:cNvGrpSpPr/>
      </xdr:nvGrpSpPr>
      <xdr:grpSpPr>
        <a:xfrm>
          <a:off x="3884081" y="7228419"/>
          <a:ext cx="2403601" cy="2689242"/>
          <a:chOff x="3219450" y="7038975"/>
          <a:chExt cx="2223684" cy="2720992"/>
        </a:xfrm>
      </xdr:grpSpPr>
      <xdr:pic>
        <xdr:nvPicPr>
          <xdr:cNvPr id="6" name="図 5">
            <a:extLst>
              <a:ext uri="{FF2B5EF4-FFF2-40B4-BE49-F238E27FC236}">
                <a16:creationId xmlns:a16="http://schemas.microsoft.com/office/drawing/2014/main" id="{4C52B104-B178-87D8-07B3-E2EC49D4915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29152" y="7229476"/>
            <a:ext cx="813982" cy="251110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3848A096-358B-807D-85F0-84A2A03853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05177" y="7248526"/>
            <a:ext cx="1325963" cy="251144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2731DF3E-8AF2-C039-65B9-E6BCD7A3F6AA}"/>
              </a:ext>
            </a:extLst>
          </xdr:cNvPr>
          <xdr:cNvSpPr txBox="1"/>
        </xdr:nvSpPr>
        <xdr:spPr>
          <a:xfrm>
            <a:off x="3219450" y="7038975"/>
            <a:ext cx="790575" cy="2381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通常仕様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74E9B0CB-155B-93EA-8B2F-66D17BAD970A}"/>
              </a:ext>
            </a:extLst>
          </xdr:cNvPr>
          <xdr:cNvSpPr txBox="1"/>
        </xdr:nvSpPr>
        <xdr:spPr>
          <a:xfrm>
            <a:off x="3905250" y="7038975"/>
            <a:ext cx="790575" cy="2381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延長仕様</a:t>
            </a:r>
            <a:r>
              <a:rPr kumimoji="1" lang="en-US" altLang="ja-JP" sz="10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1</a:t>
            </a:r>
            <a:endPara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39A3FBBC-2629-55C7-5BDE-78026C18CB09}"/>
              </a:ext>
            </a:extLst>
          </xdr:cNvPr>
          <xdr:cNvSpPr txBox="1"/>
        </xdr:nvSpPr>
        <xdr:spPr>
          <a:xfrm>
            <a:off x="4629150" y="7038975"/>
            <a:ext cx="790575" cy="2381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延長仕様</a:t>
            </a:r>
            <a:r>
              <a:rPr kumimoji="1" lang="en-US" altLang="ja-JP" sz="10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2</a:t>
            </a:r>
            <a:endPara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</xdr:grpSp>
    <xdr:clientData/>
  </xdr:twoCellAnchor>
  <xdr:twoCellAnchor>
    <xdr:from>
      <xdr:col>1</xdr:col>
      <xdr:colOff>624370</xdr:colOff>
      <xdr:row>0</xdr:row>
      <xdr:rowOff>6307</xdr:rowOff>
    </xdr:from>
    <xdr:to>
      <xdr:col>9</xdr:col>
      <xdr:colOff>53053</xdr:colOff>
      <xdr:row>4</xdr:row>
      <xdr:rowOff>107016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7BBC56B0-7440-475A-AC4D-CA5F413116D0}"/>
            </a:ext>
          </a:extLst>
        </xdr:cNvPr>
        <xdr:cNvGrpSpPr/>
      </xdr:nvGrpSpPr>
      <xdr:grpSpPr>
        <a:xfrm>
          <a:off x="1312287" y="6307"/>
          <a:ext cx="4932016" cy="778042"/>
          <a:chOff x="1315685" y="-2205"/>
          <a:chExt cx="4922673" cy="781526"/>
        </a:xfrm>
      </xdr:grpSpPr>
      <xdr:sp macro="" textlink="">
        <xdr:nvSpPr>
          <xdr:cNvPr id="13" name="正方形/長方形 12">
            <a:extLst>
              <a:ext uri="{FF2B5EF4-FFF2-40B4-BE49-F238E27FC236}">
                <a16:creationId xmlns:a16="http://schemas.microsoft.com/office/drawing/2014/main" id="{4E4D0A9E-EB52-CF82-765C-730DAE595B8C}"/>
              </a:ext>
            </a:extLst>
          </xdr:cNvPr>
          <xdr:cNvSpPr/>
        </xdr:nvSpPr>
        <xdr:spPr>
          <a:xfrm>
            <a:off x="2092297" y="-2205"/>
            <a:ext cx="3371459" cy="485054"/>
          </a:xfrm>
          <a:prstGeom prst="rect">
            <a:avLst/>
          </a:prstGeom>
          <a:noFill/>
        </xdr:spPr>
        <xdr:txBody>
          <a:bodyPr vertOverflow="clip" horzOverflow="clip" wrap="none" lIns="180000" tIns="0" rIns="180000" bIns="0" anchor="ctr" anchorCtr="0">
            <a:spAutoFit/>
          </a:bodyPr>
          <a:lstStyle/>
          <a:p>
            <a:pPr algn="ctr">
              <a:lnSpc>
                <a:spcPts val="4300"/>
              </a:lnSpc>
            </a:pPr>
            <a:r>
              <a:rPr lang="ja-JP" altLang="en-US" sz="2000" b="1" cap="none" spc="0">
                <a:ln w="9525">
                  <a:solidFill>
                    <a:schemeClr val="bg1"/>
                  </a:solidFill>
                  <a:prstDash val="solid"/>
                </a:ln>
                <a:solidFill>
                  <a:schemeClr val="tx1"/>
                </a:solidFill>
                <a:effectLst>
                  <a:outerShdw blurRad="12700" dist="38100" dir="2700000" algn="tl" rotWithShape="0">
                    <a:schemeClr val="bg2">
                      <a:lumMod val="50000"/>
                    </a:schemeClr>
                  </a:outerShdw>
                </a:effectLst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勾配用オメガメタルブレース</a:t>
            </a:r>
          </a:p>
        </xdr:txBody>
      </xdr: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C1F3C623-1E58-EE0F-42ED-E0B6DD74B74B}"/>
              </a:ext>
            </a:extLst>
          </xdr:cNvPr>
          <xdr:cNvSpPr/>
        </xdr:nvSpPr>
        <xdr:spPr>
          <a:xfrm>
            <a:off x="1315685" y="294267"/>
            <a:ext cx="4922673" cy="485054"/>
          </a:xfrm>
          <a:prstGeom prst="rect">
            <a:avLst/>
          </a:prstGeom>
          <a:noFill/>
        </xdr:spPr>
        <xdr:txBody>
          <a:bodyPr vertOverflow="clip" horzOverflow="clip" wrap="none" lIns="180000" tIns="0" rIns="180000" bIns="0" anchor="t" anchorCtr="1">
            <a:spAutoFit/>
          </a:bodyPr>
          <a:lstStyle/>
          <a:p>
            <a:pPr algn="ctr">
              <a:lnSpc>
                <a:spcPts val="4300"/>
              </a:lnSpc>
            </a:pPr>
            <a:r>
              <a:rPr lang="ja-JP" altLang="en-US" sz="2000" b="1" cap="none" spc="0">
                <a:ln w="9525">
                  <a:solidFill>
                    <a:schemeClr val="bg1"/>
                  </a:solidFill>
                  <a:prstDash val="solid"/>
                </a:ln>
                <a:solidFill>
                  <a:schemeClr val="tx1"/>
                </a:solidFill>
                <a:effectLst>
                  <a:outerShdw blurRad="12700" dist="38100" dir="2700000" algn="tl" rotWithShape="0">
                    <a:schemeClr val="bg2">
                      <a:lumMod val="50000"/>
                    </a:schemeClr>
                  </a:outerShdw>
                </a:effectLst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ブレースセット　ボルト孔間寸法計算シート</a:t>
            </a:r>
          </a:p>
        </xdr:txBody>
      </xdr:sp>
    </xdr:grpSp>
    <xdr:clientData/>
  </xdr:twoCellAnchor>
  <xdr:twoCellAnchor editAs="oneCell">
    <xdr:from>
      <xdr:col>0</xdr:col>
      <xdr:colOff>485768</xdr:colOff>
      <xdr:row>39</xdr:row>
      <xdr:rowOff>171449</xdr:rowOff>
    </xdr:from>
    <xdr:to>
      <xdr:col>4</xdr:col>
      <xdr:colOff>638273</xdr:colOff>
      <xdr:row>59</xdr:row>
      <xdr:rowOff>126449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92852B3F-0D8A-16DE-B4DB-88D684C47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5768" y="6877049"/>
          <a:ext cx="2895705" cy="338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71418</xdr:colOff>
      <xdr:row>4</xdr:row>
      <xdr:rowOff>133351</xdr:rowOff>
    </xdr:from>
    <xdr:ext cx="3388721" cy="289429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63D3208-DBD1-9A3E-3212-FFB9A5A3EC17}"/>
            </a:ext>
          </a:extLst>
        </xdr:cNvPr>
        <xdr:cNvSpPr txBox="1"/>
      </xdr:nvSpPr>
      <xdr:spPr>
        <a:xfrm>
          <a:off x="71418" y="810684"/>
          <a:ext cx="3388721" cy="289429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108000" tIns="36000" rIns="108000" bIns="36000" rtlCol="0" anchor="t">
          <a:spAutoFit/>
        </a:bodyPr>
        <a:lstStyle/>
        <a:p>
          <a:r>
            <a:rPr kumimoji="1" lang="ja-JP" altLang="en-US" sz="13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≪母屋勾配納まり≫ </a:t>
          </a:r>
          <a:r>
            <a:rPr kumimoji="1" lang="ja-JP" altLang="ja-JP" sz="13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－寸法線</a:t>
          </a:r>
          <a:r>
            <a:rPr kumimoji="1" lang="ja-JP" altLang="en-US" sz="13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勾配</a:t>
          </a:r>
          <a:r>
            <a:rPr kumimoji="1" lang="ja-JP" altLang="ja-JP" sz="13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の場合－</a:t>
          </a:r>
          <a:endParaRPr kumimoji="1" lang="ja-JP" altLang="en-US" sz="13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5E768-F1D6-4AE0-9AD2-B4AAEA019843}">
  <dimension ref="A1:N60"/>
  <sheetViews>
    <sheetView tabSelected="1" view="pageBreakPreview" zoomScale="80" zoomScaleNormal="100" zoomScaleSheetLayoutView="80" workbookViewId="0">
      <selection activeCell="A8" sqref="A8"/>
    </sheetView>
  </sheetViews>
  <sheetFormatPr defaultRowHeight="13.5" x14ac:dyDescent="0.15"/>
  <cols>
    <col min="14" max="14" width="9" style="6"/>
  </cols>
  <sheetData>
    <row r="1" spans="1:11" ht="13.5" customHeight="1" x14ac:dyDescent="0.15"/>
    <row r="2" spans="1:11" ht="13.5" customHeight="1" x14ac:dyDescent="0.15"/>
    <row r="3" spans="1:11" ht="13.5" customHeight="1" x14ac:dyDescent="0.15"/>
    <row r="4" spans="1:11" ht="13.5" customHeight="1" x14ac:dyDescent="0.15"/>
    <row r="5" spans="1:11" ht="13.5" customHeight="1" x14ac:dyDescent="0.15">
      <c r="K5" s="34" t="s">
        <v>58</v>
      </c>
    </row>
    <row r="6" spans="1:11" ht="13.5" customHeight="1" x14ac:dyDescent="0.15"/>
    <row r="7" spans="1:11" ht="13.5" customHeight="1" x14ac:dyDescent="0.15">
      <c r="A7" s="20" t="s">
        <v>69</v>
      </c>
    </row>
    <row r="8" spans="1:11" ht="13.5" customHeight="1" x14ac:dyDescent="0.15">
      <c r="A8" s="20"/>
    </row>
    <row r="9" spans="1:11" ht="13.5" customHeight="1" x14ac:dyDescent="0.15">
      <c r="F9" s="2"/>
    </row>
    <row r="10" spans="1:11" ht="13.5" customHeight="1" x14ac:dyDescent="0.15"/>
    <row r="11" spans="1:11" ht="13.5" customHeight="1" x14ac:dyDescent="0.15">
      <c r="F11" s="17"/>
      <c r="G11" s="8"/>
      <c r="H11" s="6"/>
    </row>
    <row r="12" spans="1:11" ht="13.5" customHeight="1" x14ac:dyDescent="0.15">
      <c r="H12" s="6"/>
    </row>
    <row r="13" spans="1:11" ht="13.5" customHeight="1" x14ac:dyDescent="0.15"/>
    <row r="14" spans="1:11" ht="13.5" customHeight="1" x14ac:dyDescent="0.15">
      <c r="E14" s="18"/>
    </row>
    <row r="15" spans="1:11" ht="13.5" customHeight="1" x14ac:dyDescent="0.15"/>
    <row r="16" spans="1:11" ht="13.5" customHeight="1" x14ac:dyDescent="0.15">
      <c r="G16" s="12"/>
      <c r="H16" s="6"/>
    </row>
    <row r="17" spans="5:9" ht="13.5" customHeight="1" x14ac:dyDescent="0.15"/>
    <row r="18" spans="5:9" ht="13.5" customHeight="1" x14ac:dyDescent="0.15"/>
    <row r="19" spans="5:9" ht="13.5" customHeight="1" x14ac:dyDescent="0.15">
      <c r="F19" s="3"/>
    </row>
    <row r="20" spans="5:9" ht="13.5" customHeight="1" x14ac:dyDescent="0.15">
      <c r="H20" s="6"/>
    </row>
    <row r="21" spans="5:9" ht="13.5" customHeight="1" x14ac:dyDescent="0.15">
      <c r="G21" s="15"/>
      <c r="H21" s="6"/>
    </row>
    <row r="22" spans="5:9" ht="13.5" customHeight="1" x14ac:dyDescent="0.15">
      <c r="H22" s="6"/>
    </row>
    <row r="23" spans="5:9" ht="13.5" customHeight="1" x14ac:dyDescent="0.15">
      <c r="G23" s="15"/>
      <c r="H23" s="6"/>
    </row>
    <row r="24" spans="5:9" ht="13.5" customHeight="1" x14ac:dyDescent="0.15">
      <c r="G24" s="3"/>
    </row>
    <row r="25" spans="5:9" ht="13.5" customHeight="1" x14ac:dyDescent="0.15"/>
    <row r="26" spans="5:9" ht="13.5" customHeight="1" x14ac:dyDescent="0.15"/>
    <row r="27" spans="5:9" ht="13.5" customHeight="1" x14ac:dyDescent="0.15">
      <c r="G27" s="10"/>
      <c r="H27" s="6"/>
      <c r="I27" s="6"/>
    </row>
    <row r="28" spans="5:9" ht="13.5" customHeight="1" x14ac:dyDescent="0.15">
      <c r="F28" s="7"/>
      <c r="G28" s="13"/>
      <c r="H28" s="6"/>
    </row>
    <row r="29" spans="5:9" ht="13.5" customHeight="1" x14ac:dyDescent="0.15">
      <c r="E29" s="3"/>
    </row>
    <row r="30" spans="5:9" ht="13.5" customHeight="1" x14ac:dyDescent="0.15">
      <c r="F30" s="2"/>
      <c r="G30" s="2"/>
    </row>
    <row r="31" spans="5:9" ht="13.5" customHeight="1" x14ac:dyDescent="0.15">
      <c r="E31" s="7"/>
      <c r="F31" s="4"/>
    </row>
    <row r="32" spans="5:9" ht="13.5" customHeight="1" x14ac:dyDescent="0.15">
      <c r="G32" s="11"/>
      <c r="H32" s="6"/>
      <c r="I32" s="6"/>
    </row>
    <row r="33" spans="5:8" ht="13.5" customHeight="1" x14ac:dyDescent="0.15">
      <c r="F33" s="7"/>
      <c r="G33" s="13"/>
    </row>
    <row r="34" spans="5:8" ht="13.5" customHeight="1" x14ac:dyDescent="0.15"/>
    <row r="35" spans="5:8" ht="13.5" customHeight="1" x14ac:dyDescent="0.15">
      <c r="E35" s="4"/>
    </row>
    <row r="36" spans="5:8" ht="13.5" customHeight="1" x14ac:dyDescent="0.15"/>
    <row r="37" spans="5:8" ht="13.5" customHeight="1" x14ac:dyDescent="0.15">
      <c r="G37" s="6"/>
    </row>
    <row r="38" spans="5:8" ht="13.5" customHeight="1" x14ac:dyDescent="0.15"/>
    <row r="39" spans="5:8" ht="13.5" customHeight="1" x14ac:dyDescent="0.15"/>
    <row r="40" spans="5:8" ht="13.5" customHeight="1" x14ac:dyDescent="0.15">
      <c r="H40" s="6"/>
    </row>
    <row r="41" spans="5:8" ht="13.5" customHeight="1" x14ac:dyDescent="0.15"/>
    <row r="42" spans="5:8" ht="13.5" customHeight="1" x14ac:dyDescent="0.15"/>
    <row r="43" spans="5:8" ht="13.5" customHeight="1" x14ac:dyDescent="0.15"/>
    <row r="44" spans="5:8" ht="13.5" customHeight="1" x14ac:dyDescent="0.15"/>
    <row r="45" spans="5:8" ht="13.5" customHeight="1" x14ac:dyDescent="0.15"/>
    <row r="46" spans="5:8" ht="13.5" customHeight="1" x14ac:dyDescent="0.15"/>
    <row r="47" spans="5:8" ht="13.5" customHeight="1" x14ac:dyDescent="0.15"/>
    <row r="48" spans="5:8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</sheetData>
  <sheetProtection algorithmName="SHA-512" hashValue="6ZOX4LsT3pQNWOU1sUxCmWHN7jVDhCHMOoIHCf7M683vBvAA2yzs44vS81bJ3/FFhkCE91qK/prym+DEDxS13A==" saltValue="P30HXtF4A8TGA3bvlub5dw==" spinCount="100000" sheet="1" objects="1" scenarios="1" selectLockedCells="1"/>
  <phoneticPr fontId="1"/>
  <pageMargins left="0.23622047244094491" right="0.23622047244094491" top="0.74803149606299213" bottom="0.74803149606299213" header="0.31496062992125984" footer="0.31496062992125984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27A52-8ABF-4236-8AE4-8039D9D1277E}">
  <dimension ref="A1:R60"/>
  <sheetViews>
    <sheetView view="pageBreakPreview" zoomScale="90" zoomScaleNormal="120" zoomScaleSheetLayoutView="90" workbookViewId="0">
      <selection activeCell="J11" sqref="J11"/>
    </sheetView>
  </sheetViews>
  <sheetFormatPr defaultRowHeight="13.5" x14ac:dyDescent="0.15"/>
  <cols>
    <col min="12" max="12" width="9" customWidth="1"/>
    <col min="13" max="16" width="9" hidden="1" customWidth="1"/>
    <col min="17" max="17" width="9" style="6" hidden="1" customWidth="1"/>
  </cols>
  <sheetData>
    <row r="1" spans="1:17" ht="13.5" customHeight="1" x14ac:dyDescent="0.15">
      <c r="P1" t="s">
        <v>1</v>
      </c>
    </row>
    <row r="2" spans="1:17" ht="13.5" customHeight="1" x14ac:dyDescent="0.15">
      <c r="P2">
        <f>COS(RADIANS(0))</f>
        <v>1</v>
      </c>
      <c r="Q2" s="6" t="s">
        <v>3</v>
      </c>
    </row>
    <row r="3" spans="1:17" ht="13.5" customHeight="1" x14ac:dyDescent="0.15">
      <c r="P3">
        <f>COS(RADIANS(5.71059134))</f>
        <v>0.99503719333164786</v>
      </c>
      <c r="Q3" s="6" t="s">
        <v>4</v>
      </c>
    </row>
    <row r="4" spans="1:17" ht="13.5" customHeight="1" x14ac:dyDescent="0.15">
      <c r="M4" t="s">
        <v>15</v>
      </c>
      <c r="N4" s="5">
        <f>ATAN(H17/10)</f>
        <v>0.2914567944778671</v>
      </c>
      <c r="P4">
        <f>COS(RADIANS(11.30993247))</f>
        <v>0.98058067570468088</v>
      </c>
      <c r="Q4" s="6" t="s">
        <v>5</v>
      </c>
    </row>
    <row r="5" spans="1:17" ht="13.5" customHeight="1" x14ac:dyDescent="0.15">
      <c r="K5" s="34" t="s">
        <v>58</v>
      </c>
      <c r="M5" t="s">
        <v>2</v>
      </c>
      <c r="P5">
        <f>COS(RADIANS(16.69924423))</f>
        <v>0.95782628524118008</v>
      </c>
      <c r="Q5" s="6" t="s">
        <v>6</v>
      </c>
    </row>
    <row r="6" spans="1:17" ht="15" customHeight="1" x14ac:dyDescent="0.15">
      <c r="A6" s="35"/>
      <c r="M6" t="s">
        <v>16</v>
      </c>
      <c r="N6" s="5">
        <f>DEGREES(N4)</f>
        <v>16.699244233993621</v>
      </c>
      <c r="P6">
        <f>COS(RADIANS(21.80140949))</f>
        <v>0.92847669086161178</v>
      </c>
      <c r="Q6" s="6" t="s">
        <v>7</v>
      </c>
    </row>
    <row r="7" spans="1:17" ht="13.5" customHeight="1" x14ac:dyDescent="0.15">
      <c r="I7" s="1"/>
      <c r="J7" t="s">
        <v>14</v>
      </c>
      <c r="M7" t="s">
        <v>2</v>
      </c>
      <c r="P7">
        <f>COS(RADIANS(26.56505118))</f>
        <v>0.89442719097710854</v>
      </c>
      <c r="Q7" s="6" t="s">
        <v>8</v>
      </c>
    </row>
    <row r="8" spans="1:17" ht="13.5" customHeight="1" x14ac:dyDescent="0.15">
      <c r="A8" s="20" t="s">
        <v>20</v>
      </c>
      <c r="M8" t="s">
        <v>17</v>
      </c>
      <c r="N8" s="5">
        <f>COS(RADIANS(N6))</f>
        <v>0.95782628522115143</v>
      </c>
      <c r="P8">
        <f>COS(RADIANS(30.96375653))</f>
        <v>0.85749292573116365</v>
      </c>
      <c r="Q8" s="6" t="s">
        <v>9</v>
      </c>
    </row>
    <row r="9" spans="1:17" ht="13.5" customHeight="1" x14ac:dyDescent="0.15">
      <c r="A9" s="21" t="s">
        <v>21</v>
      </c>
      <c r="F9" s="33" t="s">
        <v>49</v>
      </c>
      <c r="P9">
        <f>COS(RADIANS(34.9920202))</f>
        <v>0.81923192050461446</v>
      </c>
      <c r="Q9" s="6" t="s">
        <v>10</v>
      </c>
    </row>
    <row r="10" spans="1:17" ht="13.5" customHeight="1" thickBot="1" x14ac:dyDescent="0.2">
      <c r="A10" s="22" t="s">
        <v>22</v>
      </c>
      <c r="F10" s="2"/>
      <c r="J10" s="23" t="s">
        <v>25</v>
      </c>
      <c r="P10">
        <f>COS(RADIANS(38.65980825))</f>
        <v>0.7808688094876246</v>
      </c>
      <c r="Q10" s="6" t="s">
        <v>11</v>
      </c>
    </row>
    <row r="11" spans="1:17" ht="13.5" customHeight="1" x14ac:dyDescent="0.15">
      <c r="G11" s="55" t="s">
        <v>47</v>
      </c>
      <c r="H11" s="56"/>
      <c r="I11" s="57"/>
      <c r="J11" s="82">
        <v>2000</v>
      </c>
      <c r="P11">
        <f>COS(RADIANS(41.9872125))</f>
        <v>0.74329414619832324</v>
      </c>
      <c r="Q11" s="6" t="s">
        <v>12</v>
      </c>
    </row>
    <row r="12" spans="1:17" ht="13.5" customHeight="1" x14ac:dyDescent="0.15">
      <c r="G12" s="58" t="s">
        <v>51</v>
      </c>
      <c r="H12" s="59"/>
      <c r="I12" s="60"/>
      <c r="J12" s="83">
        <v>2000</v>
      </c>
      <c r="P12">
        <f>COS(RADIANS(45))</f>
        <v>0.70710678118654757</v>
      </c>
      <c r="Q12" s="6" t="s">
        <v>13</v>
      </c>
    </row>
    <row r="13" spans="1:17" ht="13.5" customHeight="1" thickBot="1" x14ac:dyDescent="0.2">
      <c r="G13" s="61" t="s">
        <v>48</v>
      </c>
      <c r="H13" s="62"/>
      <c r="I13" s="63"/>
      <c r="J13" s="30" t="str">
        <f>IF(J11&lt;J12,"NG",(IF(J12*2&gt;=J11,"OK","形状比NG")))</f>
        <v>OK</v>
      </c>
    </row>
    <row r="14" spans="1:17" ht="13.5" customHeight="1" x14ac:dyDescent="0.15">
      <c r="Q14"/>
    </row>
    <row r="15" spans="1:17" ht="13.5" customHeight="1" x14ac:dyDescent="0.15">
      <c r="F15" s="25" t="s">
        <v>66</v>
      </c>
    </row>
    <row r="16" spans="1:17" ht="13.5" customHeight="1" thickBot="1" x14ac:dyDescent="0.2">
      <c r="H16" s="23" t="s">
        <v>26</v>
      </c>
    </row>
    <row r="17" spans="5:15" ht="13.5" customHeight="1" thickBot="1" x14ac:dyDescent="0.2">
      <c r="G17" s="31" t="s">
        <v>0</v>
      </c>
      <c r="H17" s="84">
        <v>3</v>
      </c>
    </row>
    <row r="18" spans="5:15" ht="13.5" customHeight="1" x14ac:dyDescent="0.15"/>
    <row r="19" spans="5:15" ht="13.5" customHeight="1" x14ac:dyDescent="0.15">
      <c r="F19" s="26" t="s">
        <v>65</v>
      </c>
    </row>
    <row r="20" spans="5:15" ht="13.5" customHeight="1" thickBot="1" x14ac:dyDescent="0.2">
      <c r="I20" s="23" t="s">
        <v>25</v>
      </c>
    </row>
    <row r="21" spans="5:15" ht="13.5" customHeight="1" x14ac:dyDescent="0.15">
      <c r="G21" s="66" t="s">
        <v>61</v>
      </c>
      <c r="H21" s="67"/>
      <c r="I21" s="82">
        <v>105</v>
      </c>
      <c r="J21" s="36" t="str">
        <f>IF(OR(I21&lt;105,9999999&lt;I21),"適用範囲は105㎜以上","")</f>
        <v/>
      </c>
      <c r="M21" s="29" t="s">
        <v>28</v>
      </c>
    </row>
    <row r="22" spans="5:15" ht="13.5" customHeight="1" x14ac:dyDescent="0.15">
      <c r="G22" s="68" t="s">
        <v>62</v>
      </c>
      <c r="H22" s="69"/>
      <c r="I22" s="85">
        <v>105</v>
      </c>
      <c r="J22" s="36" t="str">
        <f t="shared" ref="J22:J24" si="0">IF(OR(I22&lt;105,9999999&lt;I22),"適用範囲は105㎜以上","")</f>
        <v/>
      </c>
      <c r="M22" s="29" t="str">
        <f>IF(AND(920&gt;=I38,I38&gt;693),"◎","")</f>
        <v/>
      </c>
      <c r="N22" s="28" t="str">
        <f>IF(AND(920&gt;=I38,I38&gt;693),"693-923セット※受注生産品","")</f>
        <v/>
      </c>
      <c r="O22" s="6" t="s">
        <v>59</v>
      </c>
    </row>
    <row r="23" spans="5:15" ht="13.5" customHeight="1" x14ac:dyDescent="0.15">
      <c r="G23" s="70" t="s">
        <v>63</v>
      </c>
      <c r="H23" s="71"/>
      <c r="I23" s="83">
        <v>105</v>
      </c>
      <c r="J23" s="36" t="str">
        <f t="shared" si="0"/>
        <v/>
      </c>
      <c r="M23" s="29" t="str">
        <f>IF(AND(1150&gt;=I38,I38&gt;920),"◎","")</f>
        <v/>
      </c>
      <c r="N23" s="28" t="str">
        <f>IF(AND(1150&gt;=I38,I38&gt;920),"ZZセット※受注生産品","")</f>
        <v/>
      </c>
      <c r="O23" s="6" t="s">
        <v>44</v>
      </c>
    </row>
    <row r="24" spans="5:15" ht="13.5" customHeight="1" thickBot="1" x14ac:dyDescent="0.2">
      <c r="G24" s="72" t="s">
        <v>64</v>
      </c>
      <c r="H24" s="73"/>
      <c r="I24" s="86">
        <v>105</v>
      </c>
      <c r="J24" s="36" t="str">
        <f t="shared" si="0"/>
        <v/>
      </c>
      <c r="M24" s="29" t="str">
        <f>IF(AND(1380&gt;=I38,I38&gt;1150),"◎","")</f>
        <v/>
      </c>
      <c r="N24" s="28" t="str">
        <f>IF(AND(1380&gt;=I38,I38&gt;1150),"YYセット※受注生産品","")</f>
        <v/>
      </c>
      <c r="O24" s="6" t="s">
        <v>45</v>
      </c>
    </row>
    <row r="25" spans="5:15" ht="13.5" customHeight="1" x14ac:dyDescent="0.15">
      <c r="M25" s="29" t="str">
        <f>IF(AND(1610&gt;=I38,I38&gt;1380),"◎","")</f>
        <v/>
      </c>
      <c r="N25" s="28" t="str">
        <f>IF(AND(1610&gt;=I38,I38&gt;1380),"XXセット※受注生産品","")</f>
        <v/>
      </c>
      <c r="O25" s="6" t="s">
        <v>42</v>
      </c>
    </row>
    <row r="26" spans="5:15" ht="13.5" customHeight="1" x14ac:dyDescent="0.15">
      <c r="F26" s="24" t="s">
        <v>53</v>
      </c>
      <c r="K26" s="6"/>
      <c r="L26" s="6"/>
      <c r="M26" s="29" t="str">
        <f>IF(AND(1993&gt;=I38,I38&gt;1610),"◎","")</f>
        <v/>
      </c>
      <c r="N26" s="28" t="str">
        <f>IF(AND(1993&gt;=I38,I38&gt;1610),"AAセット","")</f>
        <v/>
      </c>
      <c r="O26" s="6" t="s">
        <v>29</v>
      </c>
    </row>
    <row r="27" spans="5:15" ht="13.5" customHeight="1" thickBot="1" x14ac:dyDescent="0.2">
      <c r="J27" s="23" t="s">
        <v>25</v>
      </c>
      <c r="M27" s="29" t="str">
        <f>IF(AND(2193&gt;=I38,I38&gt;1993),"◎","")</f>
        <v/>
      </c>
      <c r="N27" s="28" t="str">
        <f>IF(AND(2193&gt;=I38,I38&gt;1993),"BBセット","")</f>
        <v/>
      </c>
      <c r="O27" s="6" t="s">
        <v>30</v>
      </c>
    </row>
    <row r="28" spans="5:15" ht="13.5" customHeight="1" x14ac:dyDescent="0.15">
      <c r="G28" s="64" t="s">
        <v>54</v>
      </c>
      <c r="H28" s="65"/>
      <c r="I28" s="87">
        <v>2000</v>
      </c>
      <c r="J28" s="32" t="str">
        <f>IF(OR(I28&lt;900,3000&lt;I28),"NG","OK")</f>
        <v>OK</v>
      </c>
      <c r="M28" s="29" t="str">
        <f>IF(AND(2393&gt;=I38,I38&gt;2193),"◎","")</f>
        <v>◎</v>
      </c>
      <c r="N28" s="28" t="str">
        <f>IF(AND(2393&gt;=I38,I38&gt;2193),"CCセット","")</f>
        <v>CCセット</v>
      </c>
      <c r="O28" s="6" t="s">
        <v>31</v>
      </c>
    </row>
    <row r="29" spans="5:15" ht="13.5" customHeight="1" thickBot="1" x14ac:dyDescent="0.2">
      <c r="G29" s="51" t="s">
        <v>18</v>
      </c>
      <c r="H29" s="52"/>
      <c r="I29" s="91">
        <f>(I28-((I23/2)+(I24/2)))*(1/N8)-450</f>
        <v>1528.4380834385493</v>
      </c>
      <c r="J29" s="92"/>
      <c r="M29" s="29" t="str">
        <f>IF(AND(2593&gt;=I38,I38&gt;2393),"◎","")</f>
        <v/>
      </c>
      <c r="N29" s="28" t="str">
        <f>IF(AND(2593&gt;=I38,I38&gt;2393),"DDセット","")</f>
        <v/>
      </c>
      <c r="O29" s="6" t="s">
        <v>32</v>
      </c>
    </row>
    <row r="30" spans="5:15" ht="13.5" customHeight="1" x14ac:dyDescent="0.15">
      <c r="E30" s="3"/>
      <c r="M30" s="29" t="str">
        <f>IF(AND(2793&gt;=I38,I38&gt;2593),"◎","")</f>
        <v/>
      </c>
      <c r="N30" s="28" t="str">
        <f>IF(AND(2793&gt;=I38,I38&gt;2593),"EEセット","")</f>
        <v/>
      </c>
      <c r="O30" s="6" t="s">
        <v>33</v>
      </c>
    </row>
    <row r="31" spans="5:15" ht="13.5" customHeight="1" x14ac:dyDescent="0.15">
      <c r="F31" s="27" t="s">
        <v>52</v>
      </c>
      <c r="K31" s="6"/>
      <c r="L31" s="6"/>
      <c r="M31" s="29" t="str">
        <f>IF(AND(2993&gt;=I38,I38&gt;2793),"◎","")</f>
        <v/>
      </c>
      <c r="N31" s="28" t="str">
        <f>IF(AND(2993&gt;=I38,I38&gt;2793),"FFセット","")</f>
        <v/>
      </c>
      <c r="O31" s="6" t="s">
        <v>34</v>
      </c>
    </row>
    <row r="32" spans="5:15" ht="13.5" customHeight="1" thickBot="1" x14ac:dyDescent="0.2">
      <c r="E32" s="7"/>
      <c r="J32" s="23" t="s">
        <v>46</v>
      </c>
      <c r="M32" s="29" t="str">
        <f>IF(AND(3193&gt;=I38,I38&gt;2993),"◎","")</f>
        <v/>
      </c>
      <c r="N32" s="28" t="str">
        <f>IF(AND(3193&gt;=I38,I38&gt;2993),"GGセット","")</f>
        <v/>
      </c>
      <c r="O32" s="6" t="s">
        <v>35</v>
      </c>
    </row>
    <row r="33" spans="5:18" ht="13.5" customHeight="1" x14ac:dyDescent="0.15">
      <c r="G33" s="49" t="s">
        <v>50</v>
      </c>
      <c r="H33" s="50"/>
      <c r="I33" s="87">
        <v>2000</v>
      </c>
      <c r="J33" s="32" t="str">
        <f>IF(OR(I33&lt;900,3000&lt;I33),"NG","OK")</f>
        <v>OK</v>
      </c>
      <c r="M33" s="29" t="str">
        <f>IF(AND(3393&gt;=I38,I38&gt;3193),"◎","")</f>
        <v/>
      </c>
      <c r="N33" s="28" t="str">
        <f>IF(AND(3393&gt;=I38,I38&gt;3193),"HHセット","")</f>
        <v/>
      </c>
      <c r="O33" s="6" t="s">
        <v>36</v>
      </c>
    </row>
    <row r="34" spans="5:18" ht="13.5" customHeight="1" thickBot="1" x14ac:dyDescent="0.2">
      <c r="G34" s="51" t="s">
        <v>19</v>
      </c>
      <c r="H34" s="52"/>
      <c r="I34" s="47">
        <f>(I33-((I21/2)+(I22/2)))-100</f>
        <v>1795</v>
      </c>
      <c r="J34" s="48"/>
      <c r="M34" s="29" t="str">
        <f>IF(AND(3793&gt;=I38,I38&gt;3393),"◎","")</f>
        <v/>
      </c>
      <c r="N34" s="28" t="str">
        <f>IF(AND(3793&gt;=I38,I38&gt;3393),"IIセット","")</f>
        <v/>
      </c>
      <c r="O34" s="6" t="s">
        <v>37</v>
      </c>
    </row>
    <row r="35" spans="5:18" ht="13.5" customHeight="1" x14ac:dyDescent="0.15">
      <c r="M35" s="29" t="str">
        <f>IF(AND(4193&gt;=I38,I38&gt;3793),"◎","")</f>
        <v/>
      </c>
      <c r="N35" s="28" t="str">
        <f>IF(AND(4193&gt;=I38,I38&gt;3793),"JJセット","")</f>
        <v/>
      </c>
      <c r="O35" s="6" t="s">
        <v>38</v>
      </c>
    </row>
    <row r="36" spans="5:18" ht="13.5" customHeight="1" x14ac:dyDescent="0.15">
      <c r="E36" s="4"/>
      <c r="F36" s="25" t="s">
        <v>56</v>
      </c>
      <c r="M36" s="29" t="str">
        <f>IF(AND(4593&gt;=I38,I38&gt;4193),"◎","")</f>
        <v/>
      </c>
      <c r="N36" s="28" t="str">
        <f>IF(AND(4593&gt;=I38,I38&gt;4193),"KKセット","")</f>
        <v/>
      </c>
      <c r="O36" s="6" t="s">
        <v>39</v>
      </c>
      <c r="Q36"/>
    </row>
    <row r="37" spans="5:18" ht="13.5" customHeight="1" thickBot="1" x14ac:dyDescent="0.2">
      <c r="J37" s="23" t="s">
        <v>24</v>
      </c>
      <c r="M37" s="29" t="str">
        <f>IF(AND(4993&gt;=I38,I38&gt;4593),"◎","")</f>
        <v/>
      </c>
      <c r="N37" s="28" t="str">
        <f>IF(AND(4993&gt;=I38,I38&gt;4593),"LLセット","")</f>
        <v/>
      </c>
      <c r="O37" s="6" t="s">
        <v>40</v>
      </c>
      <c r="R37" s="6"/>
    </row>
    <row r="38" spans="5:18" ht="13.5" customHeight="1" thickBot="1" x14ac:dyDescent="0.2">
      <c r="E38" s="7"/>
      <c r="G38" s="53" t="s">
        <v>27</v>
      </c>
      <c r="H38" s="54"/>
      <c r="I38" s="80">
        <f>SQRT(((I29^2+I34^2)))</f>
        <v>2357.5724750058703</v>
      </c>
      <c r="J38" s="81"/>
      <c r="M38" s="29" t="str">
        <f>IF(AND(5393&gt;=I38,I38&gt;4993),"◎","")</f>
        <v/>
      </c>
      <c r="N38" s="28" t="str">
        <f>IF(AND(5393&gt;=I38,I38&gt;4993),"MMセット","")</f>
        <v/>
      </c>
      <c r="O38" s="6" t="s">
        <v>41</v>
      </c>
    </row>
    <row r="39" spans="5:18" ht="13.5" customHeight="1" thickBot="1" x14ac:dyDescent="0.2">
      <c r="M39" s="29" t="str">
        <f>IF(AND(5793&gt;=H44,H44&gt;5393),"◎","")</f>
        <v/>
      </c>
      <c r="N39" s="28" t="str">
        <f>IF(AND(5793&gt;=H44,H44&gt;5393),"NNセット※受注生産品","")</f>
        <v/>
      </c>
      <c r="O39" s="6" t="s">
        <v>43</v>
      </c>
    </row>
    <row r="40" spans="5:18" ht="13.5" customHeight="1" x14ac:dyDescent="0.15">
      <c r="G40" s="44" t="s">
        <v>23</v>
      </c>
      <c r="H40" s="45"/>
      <c r="I40" s="45"/>
      <c r="J40" s="46"/>
      <c r="M40" s="29"/>
      <c r="N40" s="28" t="str">
        <f>IF(AND(1993&gt;=I52,I52&gt;1610),"AAセット","")</f>
        <v/>
      </c>
    </row>
    <row r="41" spans="5:18" ht="13.5" customHeight="1" x14ac:dyDescent="0.15">
      <c r="G41" s="38" t="str">
        <f>VLOOKUP(M21,M22:N48,2,FALSE)</f>
        <v>CCセット</v>
      </c>
      <c r="H41" s="39"/>
      <c r="I41" s="39"/>
      <c r="J41" s="40"/>
      <c r="M41" s="29"/>
      <c r="N41" s="28" t="str">
        <f>IF(AND(1993&gt;=I53,I53&gt;1610),"AAセット","")</f>
        <v/>
      </c>
    </row>
    <row r="42" spans="5:18" ht="13.5" customHeight="1" thickBot="1" x14ac:dyDescent="0.2">
      <c r="G42" s="41"/>
      <c r="H42" s="42"/>
      <c r="I42" s="42"/>
      <c r="J42" s="43"/>
    </row>
    <row r="43" spans="5:18" ht="13.5" customHeight="1" x14ac:dyDescent="0.15"/>
    <row r="44" spans="5:18" ht="13.5" customHeight="1" x14ac:dyDescent="0.15"/>
    <row r="45" spans="5:18" ht="13.5" customHeight="1" x14ac:dyDescent="0.15"/>
    <row r="46" spans="5:18" ht="13.5" customHeight="1" x14ac:dyDescent="0.15"/>
    <row r="47" spans="5:18" ht="13.5" customHeight="1" x14ac:dyDescent="0.15"/>
    <row r="48" spans="5:18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</sheetData>
  <sheetProtection algorithmName="SHA-512" hashValue="WFrWnzQ3JBShZu8sZ1b7UBZMS2mttzlaSxDxMS5yz26bHYgA7fLpOTMjnn647b5BtOIS28iuTxw5scJJct4kRw==" saltValue="etz1MuzYGbWMFhSh+c8jMA==" spinCount="100000" sheet="1" objects="1" scenarios="1" selectLockedCells="1"/>
  <mergeCells count="17">
    <mergeCell ref="G11:I11"/>
    <mergeCell ref="G12:I12"/>
    <mergeCell ref="G13:I13"/>
    <mergeCell ref="G28:H28"/>
    <mergeCell ref="G29:H29"/>
    <mergeCell ref="G21:H21"/>
    <mergeCell ref="G22:H22"/>
    <mergeCell ref="G23:H23"/>
    <mergeCell ref="G24:H24"/>
    <mergeCell ref="G41:J42"/>
    <mergeCell ref="G40:J40"/>
    <mergeCell ref="I29:J29"/>
    <mergeCell ref="I34:J34"/>
    <mergeCell ref="G33:H33"/>
    <mergeCell ref="G34:H34"/>
    <mergeCell ref="G38:H38"/>
    <mergeCell ref="I38:J38"/>
  </mergeCells>
  <phoneticPr fontId="1"/>
  <pageMargins left="0.23622047244094491" right="0.23622047244094491" top="0.74803149606299213" bottom="0.74803149606299213" header="0.31496062992125984" footer="0.31496062992125984"/>
  <pageSetup paperSize="9"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8D686-A555-4706-A3F1-34E94EB034CD}">
  <dimension ref="A1:Q60"/>
  <sheetViews>
    <sheetView view="pageBreakPreview" zoomScale="90" zoomScaleNormal="90" zoomScaleSheetLayoutView="90" workbookViewId="0">
      <selection activeCell="J11" sqref="J11"/>
    </sheetView>
  </sheetViews>
  <sheetFormatPr defaultRowHeight="13.5" x14ac:dyDescent="0.15"/>
  <cols>
    <col min="13" max="16" width="9" hidden="1" customWidth="1"/>
    <col min="17" max="17" width="9" style="6" hidden="1" customWidth="1"/>
  </cols>
  <sheetData>
    <row r="1" spans="1:17" ht="13.5" customHeight="1" x14ac:dyDescent="0.15">
      <c r="P1" t="s">
        <v>1</v>
      </c>
    </row>
    <row r="2" spans="1:17" ht="13.5" customHeight="1" x14ac:dyDescent="0.15">
      <c r="P2">
        <f>COS(RADIANS(0))</f>
        <v>1</v>
      </c>
      <c r="Q2" s="6" t="s">
        <v>3</v>
      </c>
    </row>
    <row r="3" spans="1:17" ht="13.5" customHeight="1" x14ac:dyDescent="0.15">
      <c r="P3">
        <f>COS(RADIANS(5.71059134))</f>
        <v>0.99503719333164786</v>
      </c>
      <c r="Q3" s="6" t="s">
        <v>4</v>
      </c>
    </row>
    <row r="4" spans="1:17" ht="13.5" customHeight="1" x14ac:dyDescent="0.15">
      <c r="M4" t="s">
        <v>15</v>
      </c>
      <c r="N4" s="5">
        <f>ATAN(H17/10)</f>
        <v>0.2914567944778671</v>
      </c>
      <c r="P4">
        <f>COS(RADIANS(11.30993247))</f>
        <v>0.98058067570468088</v>
      </c>
      <c r="Q4" s="6" t="s">
        <v>5</v>
      </c>
    </row>
    <row r="5" spans="1:17" ht="13.5" customHeight="1" x14ac:dyDescent="0.15">
      <c r="K5" s="34" t="s">
        <v>58</v>
      </c>
      <c r="M5" t="s">
        <v>2</v>
      </c>
      <c r="P5">
        <f>COS(RADIANS(16.69924423))</f>
        <v>0.95782628524118008</v>
      </c>
      <c r="Q5" s="6" t="s">
        <v>6</v>
      </c>
    </row>
    <row r="6" spans="1:17" ht="15" customHeight="1" x14ac:dyDescent="0.15">
      <c r="A6" s="35"/>
      <c r="M6" t="s">
        <v>16</v>
      </c>
      <c r="N6" s="5">
        <f>DEGREES(N4)</f>
        <v>16.699244233993621</v>
      </c>
      <c r="P6">
        <f>COS(RADIANS(21.80140949))</f>
        <v>0.92847669086161178</v>
      </c>
      <c r="Q6" s="6" t="s">
        <v>7</v>
      </c>
    </row>
    <row r="7" spans="1:17" ht="13.5" customHeight="1" x14ac:dyDescent="0.15">
      <c r="A7" s="19"/>
      <c r="F7" s="16"/>
      <c r="G7" s="9"/>
      <c r="I7" s="1"/>
      <c r="J7" t="s">
        <v>14</v>
      </c>
      <c r="M7" t="s">
        <v>2</v>
      </c>
      <c r="P7">
        <f>COS(RADIANS(26.56505118))</f>
        <v>0.89442719097710854</v>
      </c>
      <c r="Q7" s="6" t="s">
        <v>8</v>
      </c>
    </row>
    <row r="8" spans="1:17" ht="13.5" customHeight="1" x14ac:dyDescent="0.15">
      <c r="A8" s="20" t="s">
        <v>20</v>
      </c>
      <c r="F8" s="17"/>
      <c r="G8" s="9"/>
      <c r="M8" t="s">
        <v>17</v>
      </c>
      <c r="N8" s="5">
        <f>COS(RADIANS(N6))</f>
        <v>0.95782628522115143</v>
      </c>
      <c r="P8">
        <f>COS(RADIANS(30.96375653))</f>
        <v>0.85749292573116365</v>
      </c>
      <c r="Q8" s="6" t="s">
        <v>9</v>
      </c>
    </row>
    <row r="9" spans="1:17" ht="13.5" customHeight="1" x14ac:dyDescent="0.15">
      <c r="A9" s="21" t="s">
        <v>21</v>
      </c>
      <c r="F9" s="33" t="s">
        <v>49</v>
      </c>
      <c r="P9">
        <f>COS(RADIANS(34.9920202))</f>
        <v>0.81923192050461446</v>
      </c>
      <c r="Q9" s="6" t="s">
        <v>10</v>
      </c>
    </row>
    <row r="10" spans="1:17" ht="13.5" customHeight="1" thickBot="1" x14ac:dyDescent="0.2">
      <c r="A10" s="22" t="s">
        <v>22</v>
      </c>
      <c r="J10" s="23" t="s">
        <v>24</v>
      </c>
      <c r="P10">
        <f>COS(RADIANS(38.65980825))</f>
        <v>0.7808688094876246</v>
      </c>
      <c r="Q10" s="6" t="s">
        <v>11</v>
      </c>
    </row>
    <row r="11" spans="1:17" ht="13.5" customHeight="1" x14ac:dyDescent="0.15">
      <c r="G11" s="55" t="s">
        <v>47</v>
      </c>
      <c r="H11" s="56"/>
      <c r="I11" s="57"/>
      <c r="J11" s="82">
        <v>2000</v>
      </c>
      <c r="P11">
        <f>COS(RADIANS(41.9872125))</f>
        <v>0.74329414619832324</v>
      </c>
      <c r="Q11" s="6" t="s">
        <v>12</v>
      </c>
    </row>
    <row r="12" spans="1:17" ht="13.5" customHeight="1" x14ac:dyDescent="0.15">
      <c r="G12" s="58" t="s">
        <v>51</v>
      </c>
      <c r="H12" s="59"/>
      <c r="I12" s="60"/>
      <c r="J12" s="83">
        <v>2000</v>
      </c>
      <c r="P12">
        <f>COS(RADIANS(45))</f>
        <v>0.70710678118654757</v>
      </c>
      <c r="Q12" s="6" t="s">
        <v>13</v>
      </c>
    </row>
    <row r="13" spans="1:17" ht="13.5" customHeight="1" thickBot="1" x14ac:dyDescent="0.2">
      <c r="G13" s="61" t="s">
        <v>48</v>
      </c>
      <c r="H13" s="62"/>
      <c r="I13" s="63"/>
      <c r="J13" s="30" t="str">
        <f>IF(J11&lt;J12,"NG",(IF(J12*2&gt;=J11,"OK","形状比NG")))</f>
        <v>OK</v>
      </c>
    </row>
    <row r="14" spans="1:17" ht="13.5" customHeight="1" x14ac:dyDescent="0.15"/>
    <row r="15" spans="1:17" ht="13.5" customHeight="1" x14ac:dyDescent="0.15">
      <c r="F15" s="25" t="s">
        <v>66</v>
      </c>
    </row>
    <row r="16" spans="1:17" ht="13.5" customHeight="1" thickBot="1" x14ac:dyDescent="0.2">
      <c r="H16" s="23" t="s">
        <v>26</v>
      </c>
    </row>
    <row r="17" spans="5:15" ht="13.5" customHeight="1" thickBot="1" x14ac:dyDescent="0.2">
      <c r="G17" s="31" t="s">
        <v>0</v>
      </c>
      <c r="H17" s="84">
        <v>3</v>
      </c>
    </row>
    <row r="18" spans="5:15" ht="13.5" customHeight="1" x14ac:dyDescent="0.15"/>
    <row r="19" spans="5:15" ht="13.5" customHeight="1" x14ac:dyDescent="0.15">
      <c r="F19" s="26" t="s">
        <v>65</v>
      </c>
    </row>
    <row r="20" spans="5:15" ht="13.5" customHeight="1" thickBot="1" x14ac:dyDescent="0.2">
      <c r="I20" s="23" t="s">
        <v>24</v>
      </c>
    </row>
    <row r="21" spans="5:15" ht="13.5" customHeight="1" x14ac:dyDescent="0.15">
      <c r="G21" s="66" t="s">
        <v>61</v>
      </c>
      <c r="H21" s="67"/>
      <c r="I21" s="82">
        <v>105</v>
      </c>
      <c r="J21" s="36" t="str">
        <f>IF(OR(I21&lt;105,9999999&lt;I21),"適用範囲は105㎜以上","")</f>
        <v/>
      </c>
      <c r="M21" s="29" t="s">
        <v>28</v>
      </c>
    </row>
    <row r="22" spans="5:15" ht="13.5" customHeight="1" x14ac:dyDescent="0.15">
      <c r="G22" s="68" t="s">
        <v>62</v>
      </c>
      <c r="H22" s="69"/>
      <c r="I22" s="83">
        <v>105</v>
      </c>
      <c r="J22" s="36" t="str">
        <f t="shared" ref="J22:J24" si="0">IF(OR(I22&lt;105,9999999&lt;I22),"適用範囲は105㎜以上","")</f>
        <v/>
      </c>
      <c r="M22" s="29" t="str">
        <f>IF(AND(920&gt;=I38,I38&gt;693),"◎","")</f>
        <v/>
      </c>
      <c r="N22" s="28" t="str">
        <f>IF(AND(920&gt;=I38,I38&gt;693),"693-923セット※受注生産品","")</f>
        <v/>
      </c>
      <c r="O22" s="6" t="s">
        <v>59</v>
      </c>
    </row>
    <row r="23" spans="5:15" ht="13.5" customHeight="1" x14ac:dyDescent="0.15">
      <c r="G23" s="70" t="s">
        <v>63</v>
      </c>
      <c r="H23" s="71"/>
      <c r="I23" s="83">
        <v>105</v>
      </c>
      <c r="J23" s="36" t="str">
        <f t="shared" si="0"/>
        <v/>
      </c>
      <c r="M23" s="29" t="str">
        <f>IF(AND(1150&gt;=I38,I38&gt;920),"◎","")</f>
        <v/>
      </c>
      <c r="N23" s="28" t="str">
        <f>IF(AND(1150&gt;=I38,I38&gt;920),"ZZセット※受注生産品","")</f>
        <v/>
      </c>
      <c r="O23" s="6" t="s">
        <v>44</v>
      </c>
    </row>
    <row r="24" spans="5:15" ht="13.5" customHeight="1" thickBot="1" x14ac:dyDescent="0.2">
      <c r="G24" s="72" t="s">
        <v>64</v>
      </c>
      <c r="H24" s="73"/>
      <c r="I24" s="86">
        <v>105</v>
      </c>
      <c r="J24" s="36" t="str">
        <f t="shared" si="0"/>
        <v/>
      </c>
      <c r="M24" s="29" t="str">
        <f>IF(AND(1380&gt;=I38,I38&gt;1150),"◎","")</f>
        <v/>
      </c>
      <c r="N24" s="28" t="str">
        <f>IF(AND(1380&gt;=I38,I38&gt;1150),"YYセット※受注生産品","")</f>
        <v/>
      </c>
      <c r="O24" s="6" t="s">
        <v>45</v>
      </c>
    </row>
    <row r="25" spans="5:15" ht="13.5" customHeight="1" x14ac:dyDescent="0.15">
      <c r="F25" s="19"/>
      <c r="G25" s="10"/>
      <c r="J25" s="6"/>
      <c r="K25" s="6"/>
      <c r="L25" s="6"/>
      <c r="M25" s="29" t="str">
        <f>IF(AND(1610&gt;=I38,I38&gt;1380),"◎","")</f>
        <v/>
      </c>
      <c r="N25" s="28" t="str">
        <f>IF(AND(1610&gt;=I38,I38&gt;1380),"XXセット※受注生産品","")</f>
        <v/>
      </c>
      <c r="O25" s="6" t="s">
        <v>42</v>
      </c>
    </row>
    <row r="26" spans="5:15" ht="13.5" customHeight="1" x14ac:dyDescent="0.15">
      <c r="F26" s="24" t="s">
        <v>55</v>
      </c>
      <c r="G26" s="13"/>
      <c r="M26" s="29" t="str">
        <f>IF(AND(1993&gt;=I38,I38&gt;1610),"◎","")</f>
        <v/>
      </c>
      <c r="N26" s="28" t="str">
        <f>IF(AND(1993&gt;=I38,I38&gt;1610),"AAセット","")</f>
        <v/>
      </c>
      <c r="O26" s="6" t="s">
        <v>29</v>
      </c>
    </row>
    <row r="27" spans="5:15" ht="13.5" customHeight="1" thickBot="1" x14ac:dyDescent="0.2">
      <c r="E27" s="3"/>
      <c r="J27" s="23" t="s">
        <v>24</v>
      </c>
      <c r="M27" s="29" t="str">
        <f>IF(AND(2193&gt;=I38,I38&gt;1993),"◎","")</f>
        <v/>
      </c>
      <c r="N27" s="28" t="str">
        <f>IF(AND(2193&gt;=I38,I38&gt;1993),"BBセット","")</f>
        <v/>
      </c>
      <c r="O27" s="6" t="s">
        <v>30</v>
      </c>
    </row>
    <row r="28" spans="5:15" ht="13.5" customHeight="1" x14ac:dyDescent="0.15">
      <c r="G28" s="64" t="s">
        <v>54</v>
      </c>
      <c r="H28" s="65"/>
      <c r="I28" s="90">
        <v>2000</v>
      </c>
      <c r="J28" s="32" t="str">
        <f>IF(OR(I28&lt;900,3000&lt;I28),"NG","OK")</f>
        <v>OK</v>
      </c>
      <c r="M28" s="29" t="str">
        <f>IF(AND(2393&gt;=I38,I38&gt;2193),"◎","")</f>
        <v>◎</v>
      </c>
      <c r="N28" s="28" t="str">
        <f>IF(AND(2393&gt;=I38,I38&gt;2193),"CCセット","")</f>
        <v>CCセット</v>
      </c>
      <c r="O28" s="6" t="s">
        <v>31</v>
      </c>
    </row>
    <row r="29" spans="5:15" ht="13.5" customHeight="1" thickBot="1" x14ac:dyDescent="0.2">
      <c r="F29" s="4"/>
      <c r="G29" s="51" t="s">
        <v>18</v>
      </c>
      <c r="H29" s="52"/>
      <c r="I29" s="88">
        <f>(I28-(((I23/2)+(I24/2)))*N8)*(1/N8)-450</f>
        <v>1533.0613017821101</v>
      </c>
      <c r="J29" s="89"/>
      <c r="M29" s="29" t="str">
        <f>IF(AND(2593&gt;=I38,I38&gt;2393),"◎","")</f>
        <v/>
      </c>
      <c r="N29" s="28" t="str">
        <f>IF(AND(2593&gt;=I38,I38&gt;2393),"DDセット","")</f>
        <v/>
      </c>
      <c r="O29" s="6" t="s">
        <v>32</v>
      </c>
    </row>
    <row r="30" spans="5:15" ht="13.5" customHeight="1" x14ac:dyDescent="0.15">
      <c r="G30" s="11"/>
      <c r="J30" s="6"/>
      <c r="K30" s="6"/>
      <c r="L30" s="6"/>
      <c r="M30" s="29" t="str">
        <f>IF(AND(2793&gt;=I38,I38&gt;2593),"◎","")</f>
        <v/>
      </c>
      <c r="N30" s="28" t="str">
        <f>IF(AND(2793&gt;=I38,I38&gt;2593),"EEセット","")</f>
        <v/>
      </c>
      <c r="O30" s="6" t="s">
        <v>33</v>
      </c>
    </row>
    <row r="31" spans="5:15" ht="13.5" customHeight="1" x14ac:dyDescent="0.15">
      <c r="F31" s="27" t="s">
        <v>52</v>
      </c>
      <c r="G31" s="13"/>
      <c r="M31" s="29" t="str">
        <f>IF(AND(2993&gt;=I38,I38&gt;2793),"◎","")</f>
        <v/>
      </c>
      <c r="N31" s="28" t="str">
        <f>IF(AND(2993&gt;=I38,I38&gt;2793),"FFセット","")</f>
        <v/>
      </c>
      <c r="O31" s="6" t="s">
        <v>34</v>
      </c>
    </row>
    <row r="32" spans="5:15" ht="13.5" customHeight="1" thickBot="1" x14ac:dyDescent="0.2">
      <c r="J32" s="23" t="s">
        <v>24</v>
      </c>
      <c r="M32" s="29" t="str">
        <f>IF(AND(3193&gt;=I38,I38&gt;2993),"◎","")</f>
        <v/>
      </c>
      <c r="N32" s="28" t="str">
        <f>IF(AND(3193&gt;=I38,I38&gt;2993),"GGセット","")</f>
        <v/>
      </c>
      <c r="O32" s="6" t="s">
        <v>35</v>
      </c>
    </row>
    <row r="33" spans="5:15" ht="13.5" customHeight="1" x14ac:dyDescent="0.15">
      <c r="E33" s="4"/>
      <c r="G33" s="49" t="s">
        <v>50</v>
      </c>
      <c r="H33" s="50"/>
      <c r="I33" s="90">
        <v>2000</v>
      </c>
      <c r="J33" s="32" t="str">
        <f>IF(OR(I33&lt;900,3000&lt;I33),"NG","OK")</f>
        <v>OK</v>
      </c>
      <c r="M33" s="29" t="str">
        <f>IF(AND(3393&gt;=I38,I38&gt;3193),"◎","")</f>
        <v/>
      </c>
      <c r="N33" s="28" t="str">
        <f>IF(AND(3393&gt;=I38,I38&gt;3193),"HHセット","")</f>
        <v/>
      </c>
      <c r="O33" s="6" t="s">
        <v>36</v>
      </c>
    </row>
    <row r="34" spans="5:15" ht="13.5" customHeight="1" thickBot="1" x14ac:dyDescent="0.2">
      <c r="G34" s="51" t="s">
        <v>19</v>
      </c>
      <c r="H34" s="52"/>
      <c r="I34" s="47">
        <f>(I33-((I21/2)+(I22/2)))-100</f>
        <v>1795</v>
      </c>
      <c r="J34" s="48"/>
      <c r="M34" s="29" t="str">
        <f>IF(AND(3793&gt;=I38,I38&gt;3393),"◎","")</f>
        <v/>
      </c>
      <c r="N34" s="28" t="str">
        <f>IF(AND(3793&gt;=I38,I38&gt;3393),"IIセット","")</f>
        <v/>
      </c>
      <c r="O34" s="6" t="s">
        <v>37</v>
      </c>
    </row>
    <row r="35" spans="5:15" ht="13.5" customHeight="1" x14ac:dyDescent="0.15">
      <c r="M35" s="29" t="str">
        <f>IF(AND(4193&gt;=I38,I38&gt;3793),"◎","")</f>
        <v/>
      </c>
      <c r="N35" s="28" t="str">
        <f>IF(AND(4193&gt;=I38,I38&gt;3793),"JJセット","")</f>
        <v/>
      </c>
      <c r="O35" s="6" t="s">
        <v>38</v>
      </c>
    </row>
    <row r="36" spans="5:15" ht="13.5" customHeight="1" x14ac:dyDescent="0.15">
      <c r="F36" s="25" t="s">
        <v>56</v>
      </c>
      <c r="M36" s="29" t="str">
        <f>IF(AND(4593&gt;=I38,I38&gt;4193),"◎","")</f>
        <v/>
      </c>
      <c r="N36" s="28" t="str">
        <f>IF(AND(4593&gt;=I38,I38&gt;4193),"KKセット","")</f>
        <v/>
      </c>
      <c r="O36" s="6" t="s">
        <v>39</v>
      </c>
    </row>
    <row r="37" spans="5:15" ht="13.5" customHeight="1" thickBot="1" x14ac:dyDescent="0.2">
      <c r="G37" s="6"/>
      <c r="J37" s="23" t="s">
        <v>24</v>
      </c>
      <c r="M37" s="29" t="str">
        <f>IF(AND(4993&gt;=I38,I38&gt;4593),"◎","")</f>
        <v/>
      </c>
      <c r="N37" s="28" t="str">
        <f>IF(AND(4993&gt;=I38,I38&gt;4593),"LLセット","")</f>
        <v/>
      </c>
      <c r="O37" s="6" t="s">
        <v>40</v>
      </c>
    </row>
    <row r="38" spans="5:15" ht="13.5" customHeight="1" thickBot="1" x14ac:dyDescent="0.2">
      <c r="G38" s="53" t="s">
        <v>27</v>
      </c>
      <c r="H38" s="54"/>
      <c r="I38" s="80">
        <f>SQRT(((I29^2+I34^2)))</f>
        <v>2360.5723786873932</v>
      </c>
      <c r="J38" s="81"/>
      <c r="M38" s="29" t="str">
        <f>IF(AND(5393&gt;=I38,I38&gt;4993),"◎","")</f>
        <v/>
      </c>
      <c r="N38" s="28" t="str">
        <f>IF(AND(5393&gt;=I38,I38&gt;4993),"MMセット","")</f>
        <v/>
      </c>
      <c r="O38" s="6" t="s">
        <v>41</v>
      </c>
    </row>
    <row r="39" spans="5:15" ht="13.5" customHeight="1" thickBot="1" x14ac:dyDescent="0.2">
      <c r="M39" s="29" t="str">
        <f>IF(AND(5793&gt;=H44,H44&gt;5393),"◎","")</f>
        <v/>
      </c>
      <c r="N39" s="28" t="str">
        <f>IF(AND(5793&gt;=H44,H44&gt;5393),"NNセット※受注生産品","")</f>
        <v/>
      </c>
      <c r="O39" s="6" t="s">
        <v>43</v>
      </c>
    </row>
    <row r="40" spans="5:15" ht="13.5" customHeight="1" x14ac:dyDescent="0.15">
      <c r="G40" s="44" t="s">
        <v>23</v>
      </c>
      <c r="H40" s="45"/>
      <c r="I40" s="45"/>
      <c r="J40" s="46"/>
      <c r="M40" s="29"/>
      <c r="N40" s="28" t="str">
        <f>IF(AND(1993&gt;=I52,I52&gt;1610),"AAセット","")</f>
        <v/>
      </c>
    </row>
    <row r="41" spans="5:15" ht="13.5" customHeight="1" x14ac:dyDescent="0.15">
      <c r="G41" s="38" t="str">
        <f>VLOOKUP(M21,M22:N48,2,FALSE)</f>
        <v>CCセット</v>
      </c>
      <c r="H41" s="39"/>
      <c r="I41" s="39"/>
      <c r="J41" s="40"/>
      <c r="M41" s="29"/>
      <c r="N41" s="28" t="str">
        <f>IF(AND(1993&gt;=I53,I53&gt;1610),"AAセット","")</f>
        <v/>
      </c>
    </row>
    <row r="42" spans="5:15" ht="13.5" customHeight="1" thickBot="1" x14ac:dyDescent="0.2">
      <c r="G42" s="41"/>
      <c r="H42" s="42"/>
      <c r="I42" s="42"/>
      <c r="J42" s="43"/>
    </row>
    <row r="43" spans="5:15" ht="13.5" customHeight="1" x14ac:dyDescent="0.15"/>
    <row r="44" spans="5:15" ht="13.5" customHeight="1" x14ac:dyDescent="0.15"/>
    <row r="45" spans="5:15" ht="13.5" customHeight="1" x14ac:dyDescent="0.15"/>
    <row r="46" spans="5:15" ht="13.5" customHeight="1" x14ac:dyDescent="0.15"/>
    <row r="47" spans="5:15" ht="13.5" customHeight="1" x14ac:dyDescent="0.15"/>
    <row r="48" spans="5:15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</sheetData>
  <sheetProtection algorithmName="SHA-512" hashValue="ATFBW9jzWnExk9tUU7KV1bAoVoqW2X/9lpzcJAOj8D9BDWIYB+qK4znYrWFwYY2g+PrGsNYsMOnAWKz/5K3F0Q==" saltValue="ln6yCR/rsO89InlGbw6P4Q==" spinCount="100000" sheet="1" objects="1" scenarios="1" selectLockedCells="1"/>
  <mergeCells count="17">
    <mergeCell ref="G23:H23"/>
    <mergeCell ref="G24:H24"/>
    <mergeCell ref="G28:H28"/>
    <mergeCell ref="G29:H29"/>
    <mergeCell ref="G33:H33"/>
    <mergeCell ref="G11:I11"/>
    <mergeCell ref="G12:I12"/>
    <mergeCell ref="G13:I13"/>
    <mergeCell ref="G21:H21"/>
    <mergeCell ref="G22:H22"/>
    <mergeCell ref="G41:J42"/>
    <mergeCell ref="G40:J40"/>
    <mergeCell ref="I38:J38"/>
    <mergeCell ref="I34:J34"/>
    <mergeCell ref="I29:J29"/>
    <mergeCell ref="G34:H34"/>
    <mergeCell ref="G38:H38"/>
  </mergeCells>
  <phoneticPr fontId="1"/>
  <pageMargins left="0.23622047244094488" right="0.23622047244094488" top="0.74803149606299213" bottom="0.74803149606299213" header="0.31496062992125984" footer="0.31496062992125984"/>
  <pageSetup paperSize="9" scale="9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FF597-0D4A-4606-8596-A89EF6EEC0FD}">
  <dimension ref="A1:Q60"/>
  <sheetViews>
    <sheetView view="pageBreakPreview" zoomScale="90" zoomScaleNormal="120" zoomScaleSheetLayoutView="90" workbookViewId="0">
      <selection activeCell="J11" sqref="J11"/>
    </sheetView>
  </sheetViews>
  <sheetFormatPr defaultRowHeight="13.5" x14ac:dyDescent="0.15"/>
  <cols>
    <col min="13" max="16" width="9" hidden="1" customWidth="1"/>
    <col min="17" max="17" width="9" style="6" hidden="1" customWidth="1"/>
  </cols>
  <sheetData>
    <row r="1" spans="1:17" ht="13.5" customHeight="1" x14ac:dyDescent="0.15">
      <c r="P1" t="s">
        <v>1</v>
      </c>
    </row>
    <row r="2" spans="1:17" ht="13.5" customHeight="1" x14ac:dyDescent="0.15">
      <c r="P2">
        <f>COS(RADIANS(0))</f>
        <v>1</v>
      </c>
      <c r="Q2" s="6" t="s">
        <v>3</v>
      </c>
    </row>
    <row r="3" spans="1:17" ht="13.5" customHeight="1" x14ac:dyDescent="0.15">
      <c r="P3">
        <f>COS(RADIANS(5.71059134))</f>
        <v>0.99503719333164786</v>
      </c>
      <c r="Q3" s="6" t="s">
        <v>4</v>
      </c>
    </row>
    <row r="4" spans="1:17" ht="13.5" customHeight="1" x14ac:dyDescent="0.15">
      <c r="M4" t="s">
        <v>15</v>
      </c>
      <c r="N4" s="5">
        <f>ATAN(H17/10)</f>
        <v>0.2914567944778671</v>
      </c>
      <c r="P4">
        <f>COS(RADIANS(11.30993247))</f>
        <v>0.98058067570468088</v>
      </c>
      <c r="Q4" s="6" t="s">
        <v>5</v>
      </c>
    </row>
    <row r="5" spans="1:17" ht="13.5" customHeight="1" x14ac:dyDescent="0.15">
      <c r="K5" s="34" t="s">
        <v>58</v>
      </c>
      <c r="M5" t="s">
        <v>2</v>
      </c>
      <c r="P5">
        <f>COS(RADIANS(16.69924423))</f>
        <v>0.95782628524118008</v>
      </c>
      <c r="Q5" s="6" t="s">
        <v>6</v>
      </c>
    </row>
    <row r="6" spans="1:17" ht="15" customHeight="1" x14ac:dyDescent="0.15">
      <c r="A6" s="35"/>
      <c r="M6" t="s">
        <v>16</v>
      </c>
      <c r="N6" s="5">
        <f>DEGREES(N4)</f>
        <v>16.699244233993621</v>
      </c>
      <c r="P6">
        <f>COS(RADIANS(21.80140949))</f>
        <v>0.92847669086161178</v>
      </c>
      <c r="Q6" s="6" t="s">
        <v>7</v>
      </c>
    </row>
    <row r="7" spans="1:17" ht="13.5" customHeight="1" x14ac:dyDescent="0.15">
      <c r="F7" s="16"/>
      <c r="G7" s="2"/>
      <c r="I7" s="1"/>
      <c r="J7" t="s">
        <v>14</v>
      </c>
      <c r="M7" t="s">
        <v>2</v>
      </c>
      <c r="P7">
        <f>COS(RADIANS(26.56505118))</f>
        <v>0.89442719097710854</v>
      </c>
      <c r="Q7" s="6" t="s">
        <v>8</v>
      </c>
    </row>
    <row r="8" spans="1:17" ht="13.5" customHeight="1" x14ac:dyDescent="0.15">
      <c r="A8" s="20" t="s">
        <v>20</v>
      </c>
      <c r="F8" s="17"/>
      <c r="G8" s="8"/>
      <c r="M8" t="s">
        <v>17</v>
      </c>
      <c r="N8" s="5">
        <f>COS(RADIANS(N6))</f>
        <v>0.95782628522115143</v>
      </c>
      <c r="P8">
        <f>COS(RADIANS(30.96375653))</f>
        <v>0.85749292573116365</v>
      </c>
      <c r="Q8" s="6" t="s">
        <v>9</v>
      </c>
    </row>
    <row r="9" spans="1:17" ht="13.5" customHeight="1" x14ac:dyDescent="0.15">
      <c r="A9" s="21" t="s">
        <v>21</v>
      </c>
      <c r="F9" s="33" t="s">
        <v>49</v>
      </c>
      <c r="P9">
        <f>COS(RADIANS(34.9920202))</f>
        <v>0.81923192050461446</v>
      </c>
      <c r="Q9" s="6" t="s">
        <v>10</v>
      </c>
    </row>
    <row r="10" spans="1:17" ht="13.5" customHeight="1" thickBot="1" x14ac:dyDescent="0.2">
      <c r="A10" s="22" t="s">
        <v>22</v>
      </c>
      <c r="J10" s="23" t="s">
        <v>24</v>
      </c>
      <c r="P10">
        <f>COS(RADIANS(38.65980825))</f>
        <v>0.7808688094876246</v>
      </c>
      <c r="Q10" s="6" t="s">
        <v>11</v>
      </c>
    </row>
    <row r="11" spans="1:17" ht="13.5" customHeight="1" x14ac:dyDescent="0.15">
      <c r="G11" s="74" t="s">
        <v>47</v>
      </c>
      <c r="H11" s="75"/>
      <c r="I11" s="76"/>
      <c r="J11" s="82">
        <v>2000</v>
      </c>
      <c r="P11">
        <f>COS(RADIANS(41.9872125))</f>
        <v>0.74329414619832324</v>
      </c>
      <c r="Q11" s="6" t="s">
        <v>12</v>
      </c>
    </row>
    <row r="12" spans="1:17" ht="13.5" customHeight="1" x14ac:dyDescent="0.15">
      <c r="G12" s="77" t="s">
        <v>51</v>
      </c>
      <c r="H12" s="78"/>
      <c r="I12" s="79"/>
      <c r="J12" s="83">
        <v>2000</v>
      </c>
      <c r="P12">
        <f>COS(RADIANS(45))</f>
        <v>0.70710678118654757</v>
      </c>
      <c r="Q12" s="6" t="s">
        <v>13</v>
      </c>
    </row>
    <row r="13" spans="1:17" ht="13.5" customHeight="1" thickBot="1" x14ac:dyDescent="0.2">
      <c r="G13" s="61" t="s">
        <v>48</v>
      </c>
      <c r="H13" s="62"/>
      <c r="I13" s="63"/>
      <c r="J13" s="30" t="str">
        <f>IF(J11&lt;J12,"NG",(IF(J12*2&gt;=J11,"OK","形状比NG")))</f>
        <v>OK</v>
      </c>
    </row>
    <row r="14" spans="1:17" ht="13.5" customHeight="1" x14ac:dyDescent="0.15"/>
    <row r="15" spans="1:17" ht="13.5" customHeight="1" x14ac:dyDescent="0.15">
      <c r="F15" s="25" t="s">
        <v>66</v>
      </c>
    </row>
    <row r="16" spans="1:17" ht="13.5" customHeight="1" thickBot="1" x14ac:dyDescent="0.2">
      <c r="H16" s="23" t="s">
        <v>26</v>
      </c>
    </row>
    <row r="17" spans="5:15" ht="13.5" customHeight="1" thickBot="1" x14ac:dyDescent="0.2">
      <c r="G17" s="31" t="s">
        <v>0</v>
      </c>
      <c r="H17" s="84">
        <v>3</v>
      </c>
      <c r="I17" s="37"/>
    </row>
    <row r="18" spans="5:15" ht="13.5" customHeight="1" x14ac:dyDescent="0.15"/>
    <row r="19" spans="5:15" ht="13.5" customHeight="1" x14ac:dyDescent="0.15">
      <c r="F19" s="26" t="s">
        <v>65</v>
      </c>
    </row>
    <row r="20" spans="5:15" ht="13.5" customHeight="1" thickBot="1" x14ac:dyDescent="0.2">
      <c r="I20" s="23" t="s">
        <v>24</v>
      </c>
    </row>
    <row r="21" spans="5:15" ht="13.5" customHeight="1" x14ac:dyDescent="0.15">
      <c r="G21" s="66" t="s">
        <v>61</v>
      </c>
      <c r="H21" s="67"/>
      <c r="I21" s="82">
        <v>105</v>
      </c>
      <c r="J21" s="36" t="str">
        <f>IF(OR(I21&lt;105,9999999&lt;I21),"適用範囲は105㎜以上","")</f>
        <v/>
      </c>
      <c r="M21" s="29" t="s">
        <v>28</v>
      </c>
    </row>
    <row r="22" spans="5:15" ht="13.5" customHeight="1" x14ac:dyDescent="0.15">
      <c r="G22" s="68" t="s">
        <v>62</v>
      </c>
      <c r="H22" s="69"/>
      <c r="I22" s="85">
        <v>105</v>
      </c>
      <c r="J22" s="36" t="str">
        <f t="shared" ref="J22:J24" si="0">IF(OR(I22&lt;105,9999999&lt;I22),"適用範囲は105㎜以上","")</f>
        <v/>
      </c>
      <c r="M22" s="29" t="str">
        <f>IF(AND(920&gt;=I38,I38&gt;693),"◎","")</f>
        <v/>
      </c>
      <c r="N22" s="28" t="str">
        <f>IF(AND(920&gt;=I38,I38&gt;693),"693-923セット※受注生産品","")</f>
        <v/>
      </c>
      <c r="O22" s="6" t="s">
        <v>59</v>
      </c>
    </row>
    <row r="23" spans="5:15" ht="13.5" customHeight="1" x14ac:dyDescent="0.15">
      <c r="G23" s="70" t="s">
        <v>63</v>
      </c>
      <c r="H23" s="71"/>
      <c r="I23" s="83">
        <v>105</v>
      </c>
      <c r="J23" s="36" t="str">
        <f t="shared" si="0"/>
        <v/>
      </c>
      <c r="M23" s="29" t="str">
        <f>IF(AND(1150&gt;=I38,I38&gt;920),"◎","")</f>
        <v/>
      </c>
      <c r="N23" s="28" t="str">
        <f>IF(AND(1150&gt;=I38,I38&gt;920),"ZZセット※受注生産品","")</f>
        <v/>
      </c>
      <c r="O23" s="6" t="s">
        <v>44</v>
      </c>
    </row>
    <row r="24" spans="5:15" ht="13.5" customHeight="1" thickBot="1" x14ac:dyDescent="0.2">
      <c r="F24" s="2"/>
      <c r="G24" s="72" t="s">
        <v>64</v>
      </c>
      <c r="H24" s="73"/>
      <c r="I24" s="86">
        <v>105</v>
      </c>
      <c r="J24" s="36" t="str">
        <f t="shared" si="0"/>
        <v/>
      </c>
      <c r="L24" s="14"/>
      <c r="M24" s="29" t="str">
        <f>IF(AND(1380&gt;=I38,I38&gt;1150),"◎","")</f>
        <v/>
      </c>
      <c r="N24" s="28" t="str">
        <f>IF(AND(1380&gt;=I38,I38&gt;1150),"YYセット※受注生産品","")</f>
        <v/>
      </c>
      <c r="O24" s="6" t="s">
        <v>45</v>
      </c>
    </row>
    <row r="25" spans="5:15" ht="13.5" customHeight="1" x14ac:dyDescent="0.15">
      <c r="G25" s="10"/>
      <c r="J25" s="6"/>
      <c r="K25" s="6"/>
      <c r="M25" s="29" t="str">
        <f>IF(AND(1610&gt;=I38,I38&gt;1380),"◎","")</f>
        <v/>
      </c>
      <c r="N25" s="28" t="str">
        <f>IF(AND(1610&gt;=I38,I38&gt;1380),"XXセット※受注生産品","")</f>
        <v/>
      </c>
      <c r="O25" s="6" t="s">
        <v>42</v>
      </c>
    </row>
    <row r="26" spans="5:15" ht="13.5" customHeight="1" x14ac:dyDescent="0.15">
      <c r="F26" s="24" t="s">
        <v>67</v>
      </c>
      <c r="G26" s="13"/>
      <c r="M26" s="29" t="str">
        <f>IF(AND(1993&gt;=I38,I38&gt;1610),"◎","")</f>
        <v/>
      </c>
      <c r="N26" s="28" t="str">
        <f>IF(AND(1993&gt;=I38,I38&gt;1610),"AAセット","")</f>
        <v/>
      </c>
      <c r="O26" s="6" t="s">
        <v>29</v>
      </c>
    </row>
    <row r="27" spans="5:15" ht="13.5" customHeight="1" thickBot="1" x14ac:dyDescent="0.2">
      <c r="E27" s="3"/>
      <c r="J27" s="23" t="s">
        <v>24</v>
      </c>
      <c r="M27" s="29" t="str">
        <f>IF(AND(2193&gt;=I38,I38&gt;1993),"◎","")</f>
        <v/>
      </c>
      <c r="N27" s="28" t="str">
        <f>IF(AND(2193&gt;=I38,I38&gt;1993),"BBセット","")</f>
        <v/>
      </c>
      <c r="O27" s="6" t="s">
        <v>30</v>
      </c>
    </row>
    <row r="28" spans="5:15" ht="13.5" customHeight="1" x14ac:dyDescent="0.15">
      <c r="G28" s="64" t="s">
        <v>57</v>
      </c>
      <c r="H28" s="65"/>
      <c r="I28" s="87">
        <v>2000</v>
      </c>
      <c r="J28" s="32" t="str">
        <f>IF(OR(I28&lt;900,3000&lt;I28),"NG","OK")</f>
        <v>OK</v>
      </c>
      <c r="M28" s="29" t="str">
        <f>IF(AND(2393&gt;=I38,I38&gt;2193),"◎","")</f>
        <v>◎</v>
      </c>
      <c r="N28" s="28" t="str">
        <f>IF(AND(2393&gt;=I38,I38&gt;2193),"CCセット","")</f>
        <v>CCセット</v>
      </c>
      <c r="O28" s="6" t="s">
        <v>31</v>
      </c>
    </row>
    <row r="29" spans="5:15" ht="13.5" customHeight="1" thickBot="1" x14ac:dyDescent="0.2">
      <c r="E29" s="7"/>
      <c r="G29" s="51" t="s">
        <v>18</v>
      </c>
      <c r="H29" s="52"/>
      <c r="I29" s="47">
        <f>(I28-((I23/2)+(I24/2)))-450</f>
        <v>1445</v>
      </c>
      <c r="J29" s="48"/>
      <c r="L29" s="14"/>
      <c r="M29" s="29" t="str">
        <f>IF(AND(2593&gt;=I38,I38&gt;2393),"◎","")</f>
        <v/>
      </c>
      <c r="N29" s="28" t="str">
        <f>IF(AND(2593&gt;=I38,I38&gt;2393),"DDセット","")</f>
        <v/>
      </c>
      <c r="O29" s="6" t="s">
        <v>32</v>
      </c>
    </row>
    <row r="30" spans="5:15" ht="13.5" customHeight="1" x14ac:dyDescent="0.15">
      <c r="G30" s="11"/>
      <c r="J30" s="6"/>
      <c r="K30" s="6"/>
      <c r="M30" s="29" t="str">
        <f>IF(AND(2793&gt;=I38,I38&gt;2593),"◎","")</f>
        <v/>
      </c>
      <c r="N30" s="28" t="str">
        <f>IF(AND(2793&gt;=I38,I38&gt;2593),"EEセット","")</f>
        <v/>
      </c>
      <c r="O30" s="6" t="s">
        <v>33</v>
      </c>
    </row>
    <row r="31" spans="5:15" ht="13.5" customHeight="1" x14ac:dyDescent="0.15">
      <c r="F31" s="27" t="s">
        <v>68</v>
      </c>
      <c r="G31" s="13"/>
      <c r="M31" s="29" t="str">
        <f>IF(AND(2993&gt;=I38,I38&gt;2793),"◎","")</f>
        <v/>
      </c>
      <c r="N31" s="28" t="str">
        <f>IF(AND(2993&gt;=I38,I38&gt;2793),"FFセット","")</f>
        <v/>
      </c>
      <c r="O31" s="6" t="s">
        <v>34</v>
      </c>
    </row>
    <row r="32" spans="5:15" ht="13.5" customHeight="1" thickBot="1" x14ac:dyDescent="0.2">
      <c r="J32" s="23" t="s">
        <v>24</v>
      </c>
      <c r="M32" s="29" t="str">
        <f>IF(AND(3193&gt;=I38,I38&gt;2993),"◎","")</f>
        <v/>
      </c>
      <c r="N32" s="28" t="str">
        <f>IF(AND(3193&gt;=I38,I38&gt;2993),"GGセット","")</f>
        <v/>
      </c>
      <c r="O32" s="6" t="s">
        <v>35</v>
      </c>
    </row>
    <row r="33" spans="5:15" ht="13.5" customHeight="1" x14ac:dyDescent="0.15">
      <c r="E33" s="4"/>
      <c r="G33" s="49" t="s">
        <v>60</v>
      </c>
      <c r="H33" s="50"/>
      <c r="I33" s="87">
        <v>2000</v>
      </c>
      <c r="J33" s="32" t="str">
        <f>IF(OR(I33&lt;900,3000&lt;I33),"NG","OK")</f>
        <v>OK</v>
      </c>
      <c r="M33" s="29" t="str">
        <f>IF(AND(3393&gt;=I38,I38&gt;3193),"◎","")</f>
        <v/>
      </c>
      <c r="N33" s="28" t="str">
        <f>IF(AND(3393&gt;=I38,I38&gt;3193),"HHセット","")</f>
        <v/>
      </c>
      <c r="O33" s="6" t="s">
        <v>36</v>
      </c>
    </row>
    <row r="34" spans="5:15" ht="13.5" customHeight="1" thickBot="1" x14ac:dyDescent="0.2">
      <c r="G34" s="51" t="s">
        <v>19</v>
      </c>
      <c r="H34" s="52"/>
      <c r="I34" s="47">
        <f>(I33-((I21/2)+(I22/2)))-100</f>
        <v>1795</v>
      </c>
      <c r="J34" s="48"/>
      <c r="M34" s="29" t="str">
        <f>IF(AND(3793&gt;=I38,I38&gt;3393),"◎","")</f>
        <v/>
      </c>
      <c r="N34" s="28" t="str">
        <f>IF(AND(3793&gt;=I38,I38&gt;3393),"IIセット","")</f>
        <v/>
      </c>
      <c r="O34" s="6" t="s">
        <v>37</v>
      </c>
    </row>
    <row r="35" spans="5:15" ht="13.5" customHeight="1" x14ac:dyDescent="0.15">
      <c r="G35" s="6"/>
      <c r="M35" s="29" t="str">
        <f>IF(AND(4193&gt;=I38,I38&gt;3793),"◎","")</f>
        <v/>
      </c>
      <c r="N35" s="28" t="str">
        <f>IF(AND(4193&gt;=I38,I38&gt;3793),"JJセット","")</f>
        <v/>
      </c>
      <c r="O35" s="6" t="s">
        <v>38</v>
      </c>
    </row>
    <row r="36" spans="5:15" ht="13.5" customHeight="1" x14ac:dyDescent="0.15">
      <c r="F36" s="25" t="s">
        <v>56</v>
      </c>
      <c r="M36" s="29" t="str">
        <f>IF(AND(4593&gt;=I38,I38&gt;4193),"◎","")</f>
        <v/>
      </c>
      <c r="N36" s="28" t="str">
        <f>IF(AND(4593&gt;=I38,I38&gt;4193),"KKセット","")</f>
        <v/>
      </c>
      <c r="O36" s="6" t="s">
        <v>39</v>
      </c>
    </row>
    <row r="37" spans="5:15" ht="13.5" customHeight="1" thickBot="1" x14ac:dyDescent="0.2">
      <c r="J37" s="23" t="s">
        <v>24</v>
      </c>
      <c r="M37" s="29" t="str">
        <f>IF(AND(4993&gt;=I38,I38&gt;4593),"◎","")</f>
        <v/>
      </c>
      <c r="N37" s="28" t="str">
        <f>IF(AND(4993&gt;=I38,I38&gt;4593),"LLセット","")</f>
        <v/>
      </c>
      <c r="O37" s="6" t="s">
        <v>40</v>
      </c>
    </row>
    <row r="38" spans="5:15" ht="13.5" customHeight="1" thickBot="1" x14ac:dyDescent="0.2">
      <c r="G38" s="53" t="s">
        <v>27</v>
      </c>
      <c r="H38" s="54"/>
      <c r="I38" s="80">
        <f>SQRT(((I29^2+I34^2)))</f>
        <v>2304.3545734109584</v>
      </c>
      <c r="J38" s="81"/>
      <c r="M38" s="29" t="str">
        <f>IF(AND(5393&gt;=I38,I38&gt;4993),"◎","")</f>
        <v/>
      </c>
      <c r="N38" s="28" t="str">
        <f>IF(AND(5393&gt;=I38,I38&gt;4993),"MMセット","")</f>
        <v/>
      </c>
      <c r="O38" s="6" t="s">
        <v>41</v>
      </c>
    </row>
    <row r="39" spans="5:15" ht="13.5" customHeight="1" thickBot="1" x14ac:dyDescent="0.2">
      <c r="M39" s="29" t="str">
        <f>IF(AND(5793&gt;=H44,H44&gt;5393),"◎","")</f>
        <v/>
      </c>
      <c r="N39" s="28" t="str">
        <f>IF(AND(5793&gt;=H44,H44&gt;5393),"NNセット※受注生産品","")</f>
        <v/>
      </c>
      <c r="O39" s="6" t="s">
        <v>43</v>
      </c>
    </row>
    <row r="40" spans="5:15" ht="13.5" customHeight="1" x14ac:dyDescent="0.15">
      <c r="G40" s="44" t="s">
        <v>23</v>
      </c>
      <c r="H40" s="45"/>
      <c r="I40" s="45"/>
      <c r="J40" s="46"/>
      <c r="M40" s="29"/>
      <c r="N40" s="28" t="str">
        <f>IF(AND(1993&gt;=I52,I52&gt;1610),"AAセット","")</f>
        <v/>
      </c>
    </row>
    <row r="41" spans="5:15" ht="13.5" customHeight="1" x14ac:dyDescent="0.15">
      <c r="G41" s="38" t="str">
        <f>VLOOKUP(M21,M22:N48,2,FALSE)</f>
        <v>CCセット</v>
      </c>
      <c r="H41" s="39"/>
      <c r="I41" s="39"/>
      <c r="J41" s="40"/>
      <c r="M41" s="29"/>
      <c r="N41" s="28" t="str">
        <f>IF(AND(1993&gt;=I53,I53&gt;1610),"AAセット","")</f>
        <v/>
      </c>
    </row>
    <row r="42" spans="5:15" ht="13.5" customHeight="1" thickBot="1" x14ac:dyDescent="0.2">
      <c r="G42" s="41"/>
      <c r="H42" s="42"/>
      <c r="I42" s="42"/>
      <c r="J42" s="43"/>
    </row>
    <row r="43" spans="5:15" ht="13.5" customHeight="1" x14ac:dyDescent="0.15"/>
    <row r="44" spans="5:15" ht="13.5" customHeight="1" x14ac:dyDescent="0.15"/>
    <row r="45" spans="5:15" ht="13.5" customHeight="1" x14ac:dyDescent="0.15"/>
    <row r="46" spans="5:15" ht="13.5" customHeight="1" x14ac:dyDescent="0.15"/>
    <row r="47" spans="5:15" ht="13.5" customHeight="1" x14ac:dyDescent="0.15"/>
    <row r="48" spans="5:15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</sheetData>
  <sheetProtection algorithmName="SHA-512" hashValue="S+lanDTbFvLk6ciEXkZOwcnzjGeYEu+GXu8USHtHz4o406NvMzNtbObX/f89lECg6fMDBBF709jUcyRIse1hrA==" saltValue="EaDdV9SR32L2TKyCGcT0ig==" spinCount="100000" sheet="1" objects="1" scenarios="1" selectLockedCells="1"/>
  <mergeCells count="17">
    <mergeCell ref="G33:H33"/>
    <mergeCell ref="G34:H34"/>
    <mergeCell ref="G38:H38"/>
    <mergeCell ref="G41:J42"/>
    <mergeCell ref="G11:I11"/>
    <mergeCell ref="G12:I12"/>
    <mergeCell ref="G13:I13"/>
    <mergeCell ref="G40:J40"/>
    <mergeCell ref="G28:H28"/>
    <mergeCell ref="G22:H22"/>
    <mergeCell ref="G23:H23"/>
    <mergeCell ref="G24:H24"/>
    <mergeCell ref="G21:H21"/>
    <mergeCell ref="I34:J34"/>
    <mergeCell ref="I29:J29"/>
    <mergeCell ref="I38:J38"/>
    <mergeCell ref="G29:H29"/>
  </mergeCells>
  <phoneticPr fontId="1"/>
  <pageMargins left="0.23622047244094488" right="0.23622047244094488" top="0.74803149606299213" bottom="0.74803149606299213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はじめに</vt:lpstr>
      <vt:lpstr>①母屋水平納まり</vt:lpstr>
      <vt:lpstr>②母屋勾配納まり_寸法線水平</vt:lpstr>
      <vt:lpstr>③母屋勾配納まり_寸法線勾配</vt:lpstr>
      <vt:lpstr>①母屋水平納まり!Print_Area</vt:lpstr>
      <vt:lpstr>②母屋勾配納まり_寸法線水平!Print_Area</vt:lpstr>
      <vt:lpstr>③母屋勾配納まり_寸法線勾配!Print_Area</vt:lpstr>
      <vt:lpstr>はじめに!Print_Area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kaihatsuj07</dc:creator>
  <cp:lastModifiedBy>kaihatsuj07</cp:lastModifiedBy>
  <cp:lastPrinted>2023-01-16T01:18:47Z</cp:lastPrinted>
  <dcterms:created xsi:type="dcterms:W3CDTF">2022-07-22T02:44:17Z</dcterms:created>
  <dcterms:modified xsi:type="dcterms:W3CDTF">2023-01-25T00:53:14Z</dcterms:modified>
</cp:coreProperties>
</file>